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codeName="ThisWorkbook" autoCompressPictures="0"/>
  <mc:AlternateContent xmlns:mc="http://schemas.openxmlformats.org/markup-compatibility/2006">
    <mc:Choice Requires="x15">
      <x15ac:absPath xmlns:x15ac="http://schemas.microsoft.com/office/spreadsheetml/2010/11/ac" url="https://cienacorp-my.sharepoint.com/personal/slowe_ciena_com/Documents/Desktop/"/>
    </mc:Choice>
  </mc:AlternateContent>
  <xr:revisionPtr revIDLastSave="0" documentId="8_{CD3FDF7D-2A12-434E-8002-08AA335AA690}"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120" windowWidth="29040" windowHeight="15840" tabRatio="789" activeTab="2"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48" i="5" l="1"/>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G69" i="6" s="1" a="1"/>
  <c r="G69" i="6" s="1"/>
  <c r="C69" i="6" s="1"/>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348" i="5"/>
  <c r="E348" i="5"/>
  <c r="V349" i="5"/>
  <c r="E349" i="5"/>
  <c r="V350" i="5"/>
  <c r="E350" i="5"/>
  <c r="V351" i="5"/>
  <c r="E351" i="5"/>
  <c r="X351" i="5" s="1"/>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X377" i="5" s="1"/>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X437" i="5" s="1"/>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X487" i="5" s="1"/>
  <c r="V488" i="5"/>
  <c r="E488" i="5"/>
  <c r="V489" i="5"/>
  <c r="E489" i="5"/>
  <c r="V490" i="5"/>
  <c r="E490" i="5"/>
  <c r="V491" i="5"/>
  <c r="E491" i="5"/>
  <c r="V492" i="5"/>
  <c r="E492" i="5"/>
  <c r="V493" i="5"/>
  <c r="E493" i="5"/>
  <c r="V494" i="5"/>
  <c r="E494" i="5"/>
  <c r="V495" i="5"/>
  <c r="E495" i="5"/>
  <c r="V496" i="5"/>
  <c r="E496" i="5"/>
  <c r="V497" i="5"/>
  <c r="E497" i="5"/>
  <c r="V498" i="5"/>
  <c r="E498" i="5"/>
  <c r="V499" i="5"/>
  <c r="E499" i="5"/>
  <c r="X499" i="5" s="1"/>
  <c r="V500" i="5"/>
  <c r="E500" i="5"/>
  <c r="V501" i="5"/>
  <c r="E501" i="5"/>
  <c r="V502" i="5"/>
  <c r="E502" i="5"/>
  <c r="V503" i="5"/>
  <c r="E503" i="5"/>
  <c r="V504" i="5"/>
  <c r="E504" i="5"/>
  <c r="V505" i="5"/>
  <c r="E505" i="5"/>
  <c r="V506" i="5"/>
  <c r="E506" i="5"/>
  <c r="V507" i="5"/>
  <c r="E507" i="5"/>
  <c r="V508" i="5"/>
  <c r="E508" i="5"/>
  <c r="V509" i="5"/>
  <c r="E509" i="5"/>
  <c r="V510" i="5"/>
  <c r="E510" i="5"/>
  <c r="V511" i="5"/>
  <c r="E511" i="5"/>
  <c r="X511" i="5" s="1"/>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X563" i="5" s="1"/>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X582" i="5" s="1"/>
  <c r="V583" i="5"/>
  <c r="E583" i="5"/>
  <c r="V584" i="5"/>
  <c r="E584" i="5"/>
  <c r="V585" i="5"/>
  <c r="E585" i="5"/>
  <c r="V586" i="5"/>
  <c r="E586" i="5"/>
  <c r="V587" i="5"/>
  <c r="E587" i="5"/>
  <c r="V588" i="5"/>
  <c r="E588" i="5"/>
  <c r="V589" i="5"/>
  <c r="E589" i="5"/>
  <c r="V590" i="5"/>
  <c r="E590" i="5"/>
  <c r="V591" i="5"/>
  <c r="E591" i="5"/>
  <c r="V592" i="5"/>
  <c r="E592" i="5"/>
  <c r="V593" i="5"/>
  <c r="E593" i="5"/>
  <c r="V594" i="5"/>
  <c r="E594" i="5"/>
  <c r="X594" i="5" s="1"/>
  <c r="V595" i="5"/>
  <c r="E595" i="5"/>
  <c r="V596" i="5"/>
  <c r="E596" i="5"/>
  <c r="V597" i="5"/>
  <c r="E597" i="5"/>
  <c r="V598" i="5"/>
  <c r="E598" i="5"/>
  <c r="V599" i="5"/>
  <c r="E599" i="5"/>
  <c r="V600" i="5"/>
  <c r="E600" i="5"/>
  <c r="V601" i="5"/>
  <c r="E601" i="5"/>
  <c r="V602" i="5"/>
  <c r="E602" i="5"/>
  <c r="V603" i="5"/>
  <c r="E603" i="5"/>
  <c r="V604" i="5"/>
  <c r="E604" i="5"/>
  <c r="X604" i="5" s="1"/>
  <c r="V605" i="5"/>
  <c r="E605" i="5"/>
  <c r="V606" i="5"/>
  <c r="E606" i="5"/>
  <c r="X606" i="5" s="1"/>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X656" i="5" s="1"/>
  <c r="V657" i="5"/>
  <c r="E657" i="5"/>
  <c r="V658" i="5"/>
  <c r="E658" i="5"/>
  <c r="V659" i="5"/>
  <c r="E659" i="5"/>
  <c r="V660" i="5"/>
  <c r="E660" i="5"/>
  <c r="V661" i="5"/>
  <c r="E661" i="5"/>
  <c r="V662" i="5"/>
  <c r="E662" i="5"/>
  <c r="V663" i="5"/>
  <c r="E663" i="5"/>
  <c r="V664" i="5"/>
  <c r="E664" i="5"/>
  <c r="V665" i="5"/>
  <c r="E665" i="5"/>
  <c r="V666" i="5"/>
  <c r="E666" i="5"/>
  <c r="X666" i="5" s="1"/>
  <c r="V667" i="5"/>
  <c r="E667" i="5"/>
  <c r="V668" i="5"/>
  <c r="E668" i="5"/>
  <c r="X668" i="5" s="1"/>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X682" i="5" s="1"/>
  <c r="V683" i="5"/>
  <c r="E683" i="5"/>
  <c r="V684" i="5"/>
  <c r="E684" i="5"/>
  <c r="V685" i="5"/>
  <c r="E685" i="5"/>
  <c r="V686" i="5"/>
  <c r="E686" i="5"/>
  <c r="V687" i="5"/>
  <c r="E687" i="5"/>
  <c r="V688" i="5"/>
  <c r="E688" i="5"/>
  <c r="V689" i="5"/>
  <c r="E689" i="5"/>
  <c r="V690" i="5"/>
  <c r="E690" i="5"/>
  <c r="X690" i="5" s="1"/>
  <c r="V691" i="5"/>
  <c r="E691" i="5"/>
  <c r="V692" i="5"/>
  <c r="E692" i="5"/>
  <c r="V693" i="5"/>
  <c r="E693" i="5"/>
  <c r="V694" i="5"/>
  <c r="E694" i="5"/>
  <c r="V695" i="5"/>
  <c r="E695" i="5"/>
  <c r="V696" i="5"/>
  <c r="E696" i="5"/>
  <c r="V697" i="5"/>
  <c r="E697" i="5"/>
  <c r="V698" i="5"/>
  <c r="E698" i="5"/>
  <c r="X698" i="5" s="1"/>
  <c r="V699" i="5"/>
  <c r="E699" i="5"/>
  <c r="X699" i="5" s="1"/>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X726" i="5" s="1"/>
  <c r="V727" i="5"/>
  <c r="E727" i="5"/>
  <c r="X727" i="5" s="1"/>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X743" i="5" s="1"/>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X779" i="5" s="1"/>
  <c r="V780" i="5"/>
  <c r="E780" i="5"/>
  <c r="X780" i="5" s="1"/>
  <c r="V781" i="5"/>
  <c r="E781" i="5"/>
  <c r="V782" i="5"/>
  <c r="E782" i="5"/>
  <c r="V783" i="5"/>
  <c r="E783" i="5"/>
  <c r="V784" i="5"/>
  <c r="E784" i="5"/>
  <c r="X784" i="5" s="1"/>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X798" i="5" s="1"/>
  <c r="V799" i="5"/>
  <c r="E799" i="5"/>
  <c r="V800" i="5"/>
  <c r="E800" i="5"/>
  <c r="V801" i="5"/>
  <c r="E801" i="5"/>
  <c r="V802" i="5"/>
  <c r="E802" i="5"/>
  <c r="X802" i="5" s="1"/>
  <c r="V803" i="5"/>
  <c r="E803" i="5"/>
  <c r="V804" i="5"/>
  <c r="E804" i="5"/>
  <c r="V805" i="5"/>
  <c r="E805" i="5"/>
  <c r="V806" i="5"/>
  <c r="E806" i="5"/>
  <c r="V807" i="5"/>
  <c r="E807" i="5"/>
  <c r="X807" i="5" s="1"/>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X822" i="5" s="1"/>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X838" i="5" s="1"/>
  <c r="V839" i="5"/>
  <c r="E839" i="5"/>
  <c r="V840" i="5"/>
  <c r="E840" i="5"/>
  <c r="V841" i="5"/>
  <c r="E841" i="5"/>
  <c r="V842" i="5"/>
  <c r="E842" i="5"/>
  <c r="V843" i="5"/>
  <c r="E843" i="5"/>
  <c r="V844" i="5"/>
  <c r="E844" i="5"/>
  <c r="V845" i="5"/>
  <c r="E845" i="5"/>
  <c r="V846" i="5"/>
  <c r="E846" i="5"/>
  <c r="X846" i="5" s="1"/>
  <c r="V847" i="5"/>
  <c r="E847" i="5"/>
  <c r="V848" i="5"/>
  <c r="E848" i="5"/>
  <c r="V849" i="5"/>
  <c r="E849" i="5"/>
  <c r="V850" i="5"/>
  <c r="E850" i="5"/>
  <c r="V851" i="5"/>
  <c r="E851" i="5"/>
  <c r="X851" i="5" s="1"/>
  <c r="V852" i="5"/>
  <c r="E852" i="5"/>
  <c r="V853" i="5"/>
  <c r="E853" i="5"/>
  <c r="V854" i="5"/>
  <c r="E854" i="5"/>
  <c r="V855" i="5"/>
  <c r="E855" i="5"/>
  <c r="X855" i="5" s="1"/>
  <c r="V856" i="5"/>
  <c r="E856" i="5"/>
  <c r="V857" i="5"/>
  <c r="E857" i="5"/>
  <c r="V858" i="5"/>
  <c r="E858" i="5"/>
  <c r="V859" i="5"/>
  <c r="E859" i="5"/>
  <c r="V860" i="5"/>
  <c r="E860" i="5"/>
  <c r="V861" i="5"/>
  <c r="E861" i="5"/>
  <c r="V862" i="5"/>
  <c r="E862" i="5"/>
  <c r="X862" i="5" s="1"/>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X887" i="5" s="1"/>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X931" i="5" s="1"/>
  <c r="V932" i="5"/>
  <c r="E932" i="5"/>
  <c r="V933" i="5"/>
  <c r="E933" i="5"/>
  <c r="V934" i="5"/>
  <c r="E934" i="5"/>
  <c r="X934" i="5" s="1"/>
  <c r="V935" i="5"/>
  <c r="E935" i="5"/>
  <c r="V936" i="5"/>
  <c r="E936" i="5"/>
  <c r="V937" i="5"/>
  <c r="E937" i="5"/>
  <c r="V938" i="5"/>
  <c r="E938" i="5"/>
  <c r="V939" i="5"/>
  <c r="E939" i="5"/>
  <c r="X939" i="5" s="1"/>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X955" i="5" s="1"/>
  <c r="V956" i="5"/>
  <c r="E956" i="5"/>
  <c r="V957" i="5"/>
  <c r="E957" i="5"/>
  <c r="V958" i="5"/>
  <c r="E958" i="5"/>
  <c r="V959" i="5"/>
  <c r="E959" i="5"/>
  <c r="X959" i="5" s="1"/>
  <c r="V960" i="5"/>
  <c r="E960" i="5"/>
  <c r="V961" i="5"/>
  <c r="E961" i="5"/>
  <c r="V962" i="5"/>
  <c r="E962" i="5"/>
  <c r="V963" i="5"/>
  <c r="E963" i="5"/>
  <c r="X963" i="5" s="1"/>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X998" i="5" s="1"/>
  <c r="V999" i="5"/>
  <c r="E999" i="5"/>
  <c r="V1000" i="5"/>
  <c r="E1000" i="5"/>
  <c r="V1001" i="5"/>
  <c r="E1001" i="5"/>
  <c r="V1002" i="5"/>
  <c r="E1002" i="5"/>
  <c r="X1002" i="5" s="1"/>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X1019" i="5" s="1"/>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X1038" i="5" s="1"/>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X1050" i="5" s="1"/>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X1066" i="5" s="1"/>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X1083" i="5" s="1"/>
  <c r="V1084" i="5"/>
  <c r="E1084" i="5"/>
  <c r="V1085" i="5"/>
  <c r="E1085" i="5"/>
  <c r="V1086" i="5"/>
  <c r="E1086" i="5"/>
  <c r="V1087" i="5"/>
  <c r="E1087" i="5"/>
  <c r="V1088" i="5"/>
  <c r="E1088" i="5"/>
  <c r="V1089" i="5"/>
  <c r="E1089" i="5"/>
  <c r="V1090" i="5"/>
  <c r="E1090" i="5"/>
  <c r="V1091" i="5"/>
  <c r="E1091" i="5"/>
  <c r="X1091" i="5" s="1"/>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X1118" i="5" s="1"/>
  <c r="V1119" i="5"/>
  <c r="E1119" i="5"/>
  <c r="V1120" i="5"/>
  <c r="E1120" i="5"/>
  <c r="V1121" i="5"/>
  <c r="E1121" i="5"/>
  <c r="V1122" i="5"/>
  <c r="E1122" i="5"/>
  <c r="X1122" i="5" s="1"/>
  <c r="V1123" i="5"/>
  <c r="E1123" i="5"/>
  <c r="V1124" i="5"/>
  <c r="E1124" i="5"/>
  <c r="V1125" i="5"/>
  <c r="E1125" i="5"/>
  <c r="V1126" i="5"/>
  <c r="E1126" i="5"/>
  <c r="X1126" i="5" s="1"/>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X1139" i="5" s="1"/>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X1151" i="5" s="1"/>
  <c r="V1152" i="5"/>
  <c r="E1152" i="5"/>
  <c r="V1153" i="5"/>
  <c r="E1153" i="5"/>
  <c r="V1154" i="5"/>
  <c r="E1154" i="5"/>
  <c r="X1154" i="5" s="1"/>
  <c r="V1155" i="5"/>
  <c r="E1155" i="5"/>
  <c r="V1156" i="5"/>
  <c r="E1156" i="5"/>
  <c r="V1157" i="5"/>
  <c r="E1157" i="5"/>
  <c r="X1157" i="5" s="1"/>
  <c r="V1158" i="5"/>
  <c r="E1158" i="5"/>
  <c r="V1159" i="5"/>
  <c r="E1159" i="5"/>
  <c r="V1160" i="5"/>
  <c r="E1160" i="5"/>
  <c r="V1161" i="5"/>
  <c r="E1161" i="5"/>
  <c r="X1161" i="5" s="1"/>
  <c r="V1162" i="5"/>
  <c r="E1162" i="5"/>
  <c r="V1163" i="5"/>
  <c r="E1163" i="5"/>
  <c r="X1163" i="5" s="1"/>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X1189" i="5" s="1"/>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X1214" i="5" s="1"/>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X1229" i="5" s="1"/>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X1351" i="5" s="1"/>
  <c r="V1352" i="5"/>
  <c r="E1352" i="5"/>
  <c r="V1353" i="5"/>
  <c r="E1353" i="5"/>
  <c r="V1354" i="5"/>
  <c r="E1354" i="5"/>
  <c r="V1355" i="5"/>
  <c r="E1355" i="5"/>
  <c r="V1356" i="5"/>
  <c r="E1356" i="5"/>
  <c r="X1356" i="5" s="1"/>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X1395" i="5" s="1"/>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X1411" i="5" s="1"/>
  <c r="V1412" i="5"/>
  <c r="E1412" i="5"/>
  <c r="V1413" i="5"/>
  <c r="E1413" i="5"/>
  <c r="V1414" i="5"/>
  <c r="E1414" i="5"/>
  <c r="V1415" i="5"/>
  <c r="E1415" i="5"/>
  <c r="V1416" i="5"/>
  <c r="E1416" i="5"/>
  <c r="V1417" i="5"/>
  <c r="E1417" i="5"/>
  <c r="V1418" i="5"/>
  <c r="E1418" i="5"/>
  <c r="X1418" i="5" s="1"/>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X1439" i="5" s="1"/>
  <c r="V1440" i="5"/>
  <c r="E1440" i="5"/>
  <c r="V1441" i="5"/>
  <c r="E1441" i="5"/>
  <c r="V1442" i="5"/>
  <c r="E1442" i="5"/>
  <c r="V1443" i="5"/>
  <c r="E1443" i="5"/>
  <c r="V1444" i="5"/>
  <c r="E1444" i="5"/>
  <c r="V1445" i="5"/>
  <c r="E1445" i="5"/>
  <c r="V1446" i="5"/>
  <c r="E1446" i="5"/>
  <c r="V1447" i="5"/>
  <c r="E1447" i="5"/>
  <c r="V1448" i="5"/>
  <c r="E1448" i="5"/>
  <c r="V1449" i="5"/>
  <c r="E1449" i="5"/>
  <c r="X1449" i="5" s="1"/>
  <c r="V1450" i="5"/>
  <c r="E1450" i="5"/>
  <c r="V1451" i="5"/>
  <c r="E1451" i="5"/>
  <c r="X1451" i="5" s="1"/>
  <c r="V1452" i="5"/>
  <c r="E1452" i="5"/>
  <c r="V1453" i="5"/>
  <c r="E1453" i="5"/>
  <c r="V1454" i="5"/>
  <c r="E1454" i="5"/>
  <c r="V1455" i="5"/>
  <c r="E1455" i="5"/>
  <c r="V1456" i="5"/>
  <c r="E1456" i="5"/>
  <c r="V1457" i="5"/>
  <c r="E1457" i="5"/>
  <c r="V1458" i="5"/>
  <c r="E1458" i="5"/>
  <c r="X1458" i="5" s="1"/>
  <c r="V1459" i="5"/>
  <c r="E1459" i="5"/>
  <c r="V1460" i="5"/>
  <c r="E1460" i="5"/>
  <c r="V1461" i="5"/>
  <c r="E1461" i="5"/>
  <c r="V1462" i="5"/>
  <c r="E1462" i="5"/>
  <c r="V1463" i="5"/>
  <c r="E1463" i="5"/>
  <c r="V1464" i="5"/>
  <c r="E1464" i="5"/>
  <c r="V1465" i="5"/>
  <c r="E1465" i="5"/>
  <c r="X1465" i="5" s="1"/>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X1483" i="5" s="1"/>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X1495" i="5" s="1"/>
  <c r="V1496" i="5"/>
  <c r="E1496" i="5"/>
  <c r="V1497" i="5"/>
  <c r="E1497" i="5"/>
  <c r="V1498" i="5"/>
  <c r="E1498" i="5"/>
  <c r="V1499" i="5"/>
  <c r="E1499" i="5"/>
  <c r="X1499" i="5" s="1"/>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X1530" i="5" s="1"/>
  <c r="V1531" i="5"/>
  <c r="E1531" i="5"/>
  <c r="V1532" i="5"/>
  <c r="E1532" i="5"/>
  <c r="V1533" i="5"/>
  <c r="E1533" i="5"/>
  <c r="V1534" i="5"/>
  <c r="E1534" i="5"/>
  <c r="V1535" i="5"/>
  <c r="E1535" i="5"/>
  <c r="V1536" i="5"/>
  <c r="E1536" i="5"/>
  <c r="V1537" i="5"/>
  <c r="E1537" i="5"/>
  <c r="V1538" i="5"/>
  <c r="E1538" i="5"/>
  <c r="V1539" i="5"/>
  <c r="E1539" i="5"/>
  <c r="X1539" i="5" s="1"/>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X1551" i="5" s="1"/>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X1625" i="5" s="1"/>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X1637" i="5" s="1"/>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X1685" i="5" s="1"/>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X1709" i="5" s="1"/>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X1729" i="5" s="1"/>
  <c r="V1730" i="5"/>
  <c r="E1730" i="5"/>
  <c r="V1731" i="5"/>
  <c r="E1731" i="5"/>
  <c r="V1732" i="5"/>
  <c r="E1732" i="5"/>
  <c r="X1732" i="5" s="1"/>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X1751" i="5" s="1"/>
  <c r="V1752" i="5"/>
  <c r="E1752" i="5"/>
  <c r="V1753" i="5"/>
  <c r="E1753" i="5"/>
  <c r="V1754" i="5"/>
  <c r="E1754" i="5"/>
  <c r="V1755" i="5"/>
  <c r="E1755" i="5"/>
  <c r="V1756" i="5"/>
  <c r="E1756" i="5"/>
  <c r="V1757" i="5"/>
  <c r="E1757" i="5"/>
  <c r="V1758" i="5"/>
  <c r="E1758" i="5"/>
  <c r="X1758" i="5" s="1"/>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X1794" i="5" s="1"/>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X1823" i="5" s="1"/>
  <c r="V1824" i="5"/>
  <c r="E1824" i="5"/>
  <c r="V1825" i="5"/>
  <c r="E1825" i="5"/>
  <c r="V1826" i="5"/>
  <c r="E1826" i="5"/>
  <c r="V1827" i="5"/>
  <c r="E1827" i="5"/>
  <c r="X1827" i="5" s="1"/>
  <c r="V1828" i="5"/>
  <c r="E1828" i="5"/>
  <c r="V1829" i="5"/>
  <c r="E1829" i="5"/>
  <c r="V1830" i="5"/>
  <c r="E1830" i="5"/>
  <c r="V1831" i="5"/>
  <c r="E1831" i="5"/>
  <c r="V1832" i="5"/>
  <c r="E1832" i="5"/>
  <c r="V1833" i="5"/>
  <c r="E1833" i="5"/>
  <c r="V1834" i="5"/>
  <c r="E1834" i="5"/>
  <c r="V1835" i="5"/>
  <c r="E1835" i="5"/>
  <c r="V1836" i="5"/>
  <c r="E1836" i="5"/>
  <c r="V1837" i="5"/>
  <c r="E1837" i="5"/>
  <c r="V1838" i="5"/>
  <c r="E1838" i="5"/>
  <c r="X1838" i="5" s="1"/>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X1863" i="5" s="1"/>
  <c r="V1864" i="5"/>
  <c r="E1864" i="5"/>
  <c r="V1865" i="5"/>
  <c r="E1865" i="5"/>
  <c r="V1866" i="5"/>
  <c r="E1866" i="5"/>
  <c r="V1867" i="5"/>
  <c r="E1867" i="5"/>
  <c r="V1868" i="5"/>
  <c r="E1868" i="5"/>
  <c r="V1869" i="5"/>
  <c r="E1869" i="5"/>
  <c r="V1870" i="5"/>
  <c r="E1870" i="5"/>
  <c r="V1871" i="5"/>
  <c r="E1871" i="5"/>
  <c r="V1872" i="5"/>
  <c r="E1872" i="5"/>
  <c r="V1873" i="5"/>
  <c r="E1873" i="5"/>
  <c r="X1873" i="5" s="1"/>
  <c r="V1874" i="5"/>
  <c r="E1874" i="5"/>
  <c r="V1875" i="5"/>
  <c r="E1875" i="5"/>
  <c r="V1876" i="5"/>
  <c r="E1876" i="5"/>
  <c r="V1877" i="5"/>
  <c r="E1877" i="5"/>
  <c r="X1877" i="5" s="1"/>
  <c r="V1878" i="5"/>
  <c r="E1878" i="5"/>
  <c r="X1878" i="5" s="1"/>
  <c r="V1879" i="5"/>
  <c r="E1879" i="5"/>
  <c r="V1880" i="5"/>
  <c r="E1880" i="5"/>
  <c r="V1881" i="5"/>
  <c r="E1881" i="5"/>
  <c r="V1882" i="5"/>
  <c r="E1882" i="5"/>
  <c r="X1882" i="5" s="1"/>
  <c r="V1883" i="5"/>
  <c r="E1883" i="5"/>
  <c r="V1884" i="5"/>
  <c r="E1884" i="5"/>
  <c r="V1885" i="5"/>
  <c r="E1885" i="5"/>
  <c r="V1886" i="5"/>
  <c r="E1886" i="5"/>
  <c r="X1886" i="5" s="1"/>
  <c r="V1887" i="5"/>
  <c r="E1887" i="5"/>
  <c r="X1887" i="5" s="1"/>
  <c r="V1888" i="5"/>
  <c r="E1888" i="5"/>
  <c r="V1889" i="5"/>
  <c r="E1889" i="5"/>
  <c r="V1890" i="5"/>
  <c r="E1890" i="5"/>
  <c r="V1891" i="5"/>
  <c r="E1891" i="5"/>
  <c r="V1892" i="5"/>
  <c r="E1892" i="5"/>
  <c r="V1893" i="5"/>
  <c r="E1893" i="5"/>
  <c r="V1894" i="5"/>
  <c r="E1894" i="5"/>
  <c r="X1894" i="5" s="1"/>
  <c r="V1895" i="5"/>
  <c r="E1895" i="5"/>
  <c r="V1896" i="5"/>
  <c r="E1896" i="5"/>
  <c r="V1897" i="5"/>
  <c r="E1897" i="5"/>
  <c r="V1898" i="5"/>
  <c r="E1898" i="5"/>
  <c r="V1899" i="5"/>
  <c r="E1899" i="5"/>
  <c r="V1900" i="5"/>
  <c r="E1900" i="5"/>
  <c r="V1901" i="5"/>
  <c r="E1901" i="5"/>
  <c r="X1901" i="5" s="1"/>
  <c r="V1902" i="5"/>
  <c r="E1902" i="5"/>
  <c r="X1902" i="5" s="1"/>
  <c r="V1903" i="5"/>
  <c r="E1903" i="5"/>
  <c r="V1904" i="5"/>
  <c r="E1904" i="5"/>
  <c r="V1905" i="5"/>
  <c r="E1905" i="5"/>
  <c r="V1906" i="5"/>
  <c r="E1906" i="5"/>
  <c r="V1907" i="5"/>
  <c r="E1907" i="5"/>
  <c r="X1907" i="5" s="1"/>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X1925" i="5" s="1"/>
  <c r="V1926" i="5"/>
  <c r="E1926" i="5"/>
  <c r="V1927" i="5"/>
  <c r="E1927" i="5"/>
  <c r="X1927" i="5" s="1"/>
  <c r="V1928" i="5"/>
  <c r="E1928" i="5"/>
  <c r="V1929" i="5"/>
  <c r="E1929" i="5"/>
  <c r="X1929" i="5" s="1"/>
  <c r="V1930" i="5"/>
  <c r="E1930" i="5"/>
  <c r="V1931" i="5"/>
  <c r="E1931" i="5"/>
  <c r="V1932" i="5"/>
  <c r="E1932" i="5"/>
  <c r="V1933" i="5"/>
  <c r="E1933" i="5"/>
  <c r="X1933" i="5" s="1"/>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X1963" i="5" s="1"/>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X1979" i="5" s="1"/>
  <c r="V1980" i="5"/>
  <c r="E1980" i="5"/>
  <c r="V1981" i="5"/>
  <c r="E1981" i="5"/>
  <c r="V1982" i="5"/>
  <c r="E1982" i="5"/>
  <c r="V1983" i="5"/>
  <c r="E1983" i="5"/>
  <c r="V1984" i="5"/>
  <c r="E1984" i="5"/>
  <c r="V1985" i="5"/>
  <c r="E1985" i="5"/>
  <c r="V1986" i="5"/>
  <c r="E1986" i="5"/>
  <c r="V1987" i="5"/>
  <c r="E1987" i="5"/>
  <c r="V1988" i="5"/>
  <c r="E1988" i="5"/>
  <c r="V1989" i="5"/>
  <c r="E1989" i="5"/>
  <c r="X1989" i="5" s="1"/>
  <c r="V1990" i="5"/>
  <c r="E1990" i="5"/>
  <c r="V1991" i="5"/>
  <c r="E1991" i="5"/>
  <c r="X1991" i="5" s="1"/>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X2005" i="5" s="1"/>
  <c r="V2006" i="5"/>
  <c r="E2006" i="5"/>
  <c r="V2007" i="5"/>
  <c r="E2007" i="5"/>
  <c r="V2008" i="5"/>
  <c r="E2008" i="5"/>
  <c r="V2009" i="5"/>
  <c r="E2009" i="5"/>
  <c r="V2010" i="5"/>
  <c r="E2010" i="5"/>
  <c r="V2011" i="5"/>
  <c r="E2011" i="5"/>
  <c r="X2011" i="5" s="1"/>
  <c r="V2012" i="5"/>
  <c r="E2012" i="5"/>
  <c r="V2013" i="5"/>
  <c r="E2013" i="5"/>
  <c r="V2014" i="5"/>
  <c r="E2014" i="5"/>
  <c r="V2015" i="5"/>
  <c r="E2015" i="5"/>
  <c r="V2016" i="5"/>
  <c r="E2016" i="5"/>
  <c r="V2017" i="5"/>
  <c r="E2017" i="5"/>
  <c r="X2017" i="5" s="1"/>
  <c r="V2018" i="5"/>
  <c r="E2018" i="5"/>
  <c r="V2019" i="5"/>
  <c r="E2019" i="5"/>
  <c r="V2020" i="5"/>
  <c r="E2020" i="5"/>
  <c r="V2021" i="5"/>
  <c r="E2021" i="5"/>
  <c r="X2021" i="5" s="1"/>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X2039" i="5" s="1"/>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X2051" i="5" s="1"/>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X2067" i="5" s="1"/>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X2117" i="5" s="1"/>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X2161" i="5" s="1"/>
  <c r="V2162" i="5"/>
  <c r="E2162" i="5"/>
  <c r="V2163" i="5"/>
  <c r="E2163" i="5"/>
  <c r="V2164" i="5"/>
  <c r="E2164" i="5"/>
  <c r="V2165" i="5"/>
  <c r="E2165" i="5"/>
  <c r="V2166" i="5"/>
  <c r="E2166" i="5"/>
  <c r="X2166" i="5" s="1"/>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X2185" i="5" s="1"/>
  <c r="V2186" i="5"/>
  <c r="E2186" i="5"/>
  <c r="V2187" i="5"/>
  <c r="E2187" i="5"/>
  <c r="V2188" i="5"/>
  <c r="E2188" i="5"/>
  <c r="V2189" i="5"/>
  <c r="E2189" i="5"/>
  <c r="V2190" i="5"/>
  <c r="E2190" i="5"/>
  <c r="V2191" i="5"/>
  <c r="E2191" i="5"/>
  <c r="V2192" i="5"/>
  <c r="E2192" i="5"/>
  <c r="V2193" i="5"/>
  <c r="E2193" i="5"/>
  <c r="V2194" i="5"/>
  <c r="E2194" i="5"/>
  <c r="X2194" i="5" s="1"/>
  <c r="V2195" i="5"/>
  <c r="E2195" i="5"/>
  <c r="V2196" i="5"/>
  <c r="E2196" i="5"/>
  <c r="V2197" i="5"/>
  <c r="E2197" i="5"/>
  <c r="V2198" i="5"/>
  <c r="E2198" i="5"/>
  <c r="V2199" i="5"/>
  <c r="E2199" i="5"/>
  <c r="V2200" i="5"/>
  <c r="E2200" i="5"/>
  <c r="V2201" i="5"/>
  <c r="E2201" i="5"/>
  <c r="V2202" i="5"/>
  <c r="E2202" i="5"/>
  <c r="X2202" i="5" s="1"/>
  <c r="V2203" i="5"/>
  <c r="E2203" i="5"/>
  <c r="X2203" i="5" s="1"/>
  <c r="V2204" i="5"/>
  <c r="E2204" i="5"/>
  <c r="V2205" i="5"/>
  <c r="E2205" i="5"/>
  <c r="V2206" i="5"/>
  <c r="E2206" i="5"/>
  <c r="V2207" i="5"/>
  <c r="E2207" i="5"/>
  <c r="V2208" i="5"/>
  <c r="E2208" i="5"/>
  <c r="V2209" i="5"/>
  <c r="E2209" i="5"/>
  <c r="V2210" i="5"/>
  <c r="E2210" i="5"/>
  <c r="X2210" i="5" s="1"/>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X2241" i="5" s="1"/>
  <c r="V2242" i="5"/>
  <c r="E2242" i="5"/>
  <c r="V2243" i="5"/>
  <c r="E2243" i="5"/>
  <c r="V2244" i="5"/>
  <c r="E2244" i="5"/>
  <c r="V2245" i="5"/>
  <c r="E2245" i="5"/>
  <c r="X2245" i="5" s="1"/>
  <c r="V2246" i="5"/>
  <c r="E2246" i="5"/>
  <c r="V2247" i="5"/>
  <c r="E2247" i="5"/>
  <c r="V2248" i="5"/>
  <c r="E2248" i="5"/>
  <c r="V2249" i="5"/>
  <c r="E2249" i="5"/>
  <c r="V2250" i="5"/>
  <c r="E2250" i="5"/>
  <c r="V2251" i="5"/>
  <c r="E2251" i="5"/>
  <c r="X2251" i="5" s="1"/>
  <c r="V2252" i="5"/>
  <c r="E2252" i="5"/>
  <c r="V2253" i="5"/>
  <c r="E2253" i="5"/>
  <c r="V2254" i="5"/>
  <c r="E2254" i="5"/>
  <c r="V2255" i="5"/>
  <c r="E2255" i="5"/>
  <c r="V2256" i="5"/>
  <c r="E2256" i="5"/>
  <c r="V2257" i="5"/>
  <c r="E2257" i="5"/>
  <c r="V2258" i="5"/>
  <c r="E2258" i="5"/>
  <c r="V2259" i="5"/>
  <c r="E2259" i="5"/>
  <c r="V2260" i="5"/>
  <c r="E2260" i="5"/>
  <c r="X2260" i="5" s="1"/>
  <c r="V2261" i="5"/>
  <c r="E2261" i="5"/>
  <c r="V2262" i="5"/>
  <c r="E2262" i="5"/>
  <c r="V2263" i="5"/>
  <c r="E2263" i="5"/>
  <c r="V2264" i="5"/>
  <c r="E2264" i="5"/>
  <c r="V2265" i="5"/>
  <c r="E2265" i="5"/>
  <c r="V2266" i="5"/>
  <c r="E2266" i="5"/>
  <c r="V2267" i="5"/>
  <c r="E2267" i="5"/>
  <c r="V2268" i="5"/>
  <c r="E2268" i="5"/>
  <c r="V2269" i="5"/>
  <c r="E2269" i="5"/>
  <c r="V2270" i="5"/>
  <c r="E2270" i="5"/>
  <c r="V2271" i="5"/>
  <c r="E2271" i="5"/>
  <c r="X2271" i="5" s="1"/>
  <c r="V2272" i="5"/>
  <c r="E2272" i="5"/>
  <c r="V2273" i="5"/>
  <c r="E2273" i="5"/>
  <c r="X2273" i="5" s="1"/>
  <c r="V2274" i="5"/>
  <c r="E2274" i="5"/>
  <c r="X2274" i="5" s="1"/>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X2286" i="5" s="1"/>
  <c r="V2287" i="5"/>
  <c r="E2287" i="5"/>
  <c r="V2288" i="5"/>
  <c r="E2288" i="5"/>
  <c r="V2289" i="5"/>
  <c r="E2289" i="5"/>
  <c r="V2290" i="5"/>
  <c r="E2290" i="5"/>
  <c r="V2291" i="5"/>
  <c r="E2291" i="5"/>
  <c r="V2292" i="5"/>
  <c r="E2292" i="5"/>
  <c r="V2293" i="5"/>
  <c r="E2293" i="5"/>
  <c r="V2294" i="5"/>
  <c r="E2294" i="5"/>
  <c r="X2294" i="5" s="1"/>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X2309" i="5" s="1"/>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X2333" i="5" s="1"/>
  <c r="V2334" i="5"/>
  <c r="E2334" i="5"/>
  <c r="V2335" i="5"/>
  <c r="E2335" i="5"/>
  <c r="V2336" i="5"/>
  <c r="E2336" i="5"/>
  <c r="V2337" i="5"/>
  <c r="E2337" i="5"/>
  <c r="V2338" i="5"/>
  <c r="E2338" i="5"/>
  <c r="X2338" i="5" s="1"/>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X2350" i="5" s="1"/>
  <c r="V2351" i="5"/>
  <c r="E2351" i="5"/>
  <c r="V2352" i="5"/>
  <c r="E2352" i="5"/>
  <c r="V2353" i="5"/>
  <c r="E2353" i="5"/>
  <c r="X2353" i="5" s="1"/>
  <c r="V2354" i="5"/>
  <c r="E2354" i="5"/>
  <c r="V2355" i="5"/>
  <c r="E2355" i="5"/>
  <c r="X2355" i="5" s="1"/>
  <c r="V2356" i="5"/>
  <c r="E2356" i="5"/>
  <c r="V2357" i="5"/>
  <c r="E2357" i="5"/>
  <c r="V2358" i="5"/>
  <c r="E2358" i="5"/>
  <c r="V2359" i="5"/>
  <c r="E2359" i="5"/>
  <c r="V2360" i="5"/>
  <c r="E2360" i="5"/>
  <c r="V2361" i="5"/>
  <c r="E2361" i="5"/>
  <c r="V2362" i="5"/>
  <c r="E2362" i="5"/>
  <c r="V2363" i="5"/>
  <c r="E2363" i="5"/>
  <c r="V2364" i="5"/>
  <c r="E2364" i="5"/>
  <c r="X2364" i="5" s="1"/>
  <c r="V2365" i="5"/>
  <c r="E2365" i="5"/>
  <c r="V2366" i="5"/>
  <c r="E2366" i="5"/>
  <c r="X2366" i="5" s="1"/>
  <c r="V2367" i="5"/>
  <c r="E2367" i="5"/>
  <c r="X2367" i="5" s="1"/>
  <c r="V2368" i="5"/>
  <c r="E2368" i="5"/>
  <c r="V2369" i="5"/>
  <c r="E2369" i="5"/>
  <c r="V2370" i="5"/>
  <c r="E2370" i="5"/>
  <c r="V2371" i="5"/>
  <c r="E2371" i="5"/>
  <c r="V2372" i="5"/>
  <c r="E2372" i="5"/>
  <c r="V2373" i="5"/>
  <c r="E2373" i="5"/>
  <c r="V2374" i="5"/>
  <c r="E2374" i="5"/>
  <c r="V2375" i="5"/>
  <c r="E2375" i="5"/>
  <c r="X2375" i="5" s="1"/>
  <c r="V2376" i="5"/>
  <c r="E2376" i="5"/>
  <c r="V2377" i="5"/>
  <c r="E2377" i="5"/>
  <c r="V2378" i="5"/>
  <c r="E2378" i="5"/>
  <c r="V2379" i="5"/>
  <c r="E2379" i="5"/>
  <c r="V2380" i="5"/>
  <c r="E2380" i="5"/>
  <c r="V2381" i="5"/>
  <c r="E2381" i="5"/>
  <c r="V2382" i="5"/>
  <c r="E2382" i="5"/>
  <c r="V2383" i="5"/>
  <c r="E2383" i="5"/>
  <c r="V2384" i="5"/>
  <c r="E2384" i="5"/>
  <c r="V2385" i="5"/>
  <c r="E2385" i="5"/>
  <c r="X2385" i="5" s="1"/>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X2442" i="5" s="1"/>
  <c r="V2443" i="5"/>
  <c r="E2443" i="5"/>
  <c r="V2444" i="5"/>
  <c r="E2444" i="5"/>
  <c r="V2445" i="5"/>
  <c r="E2445" i="5"/>
  <c r="V2446" i="5"/>
  <c r="E2446" i="5"/>
  <c r="V2447" i="5"/>
  <c r="E2447" i="5"/>
  <c r="X2447" i="5" s="1"/>
  <c r="V2448" i="5"/>
  <c r="E2448" i="5"/>
  <c r="V2449" i="5"/>
  <c r="E2449" i="5"/>
  <c r="V2450" i="5"/>
  <c r="E2450" i="5"/>
  <c r="X2450" i="5" s="1"/>
  <c r="V2451" i="5"/>
  <c r="E2451" i="5"/>
  <c r="V2452" i="5"/>
  <c r="E2452" i="5"/>
  <c r="X2452" i="5" s="1"/>
  <c r="V2453" i="5"/>
  <c r="E2453" i="5"/>
  <c r="V2454" i="5"/>
  <c r="E2454" i="5"/>
  <c r="V2455" i="5"/>
  <c r="E2455" i="5"/>
  <c r="V2456" i="5"/>
  <c r="E2456" i="5"/>
  <c r="V2457" i="5"/>
  <c r="E2457" i="5"/>
  <c r="V2458" i="5"/>
  <c r="E2458" i="5"/>
  <c r="V2459" i="5"/>
  <c r="E2459" i="5"/>
  <c r="V2460" i="5"/>
  <c r="E2460" i="5"/>
  <c r="V2461" i="5"/>
  <c r="E2461" i="5"/>
  <c r="X2461" i="5" s="1"/>
  <c r="V2462" i="5"/>
  <c r="E2462" i="5"/>
  <c r="X2462" i="5" s="1"/>
  <c r="V2463" i="5"/>
  <c r="E2463" i="5"/>
  <c r="V2464" i="5"/>
  <c r="E2464" i="5"/>
  <c r="V2465" i="5"/>
  <c r="E2465" i="5"/>
  <c r="V2466" i="5"/>
  <c r="E2466" i="5"/>
  <c r="X2466" i="5" s="1"/>
  <c r="V2467" i="5"/>
  <c r="E2467" i="5"/>
  <c r="V2468" i="5"/>
  <c r="E2468" i="5"/>
  <c r="V2469" i="5"/>
  <c r="E2469" i="5"/>
  <c r="V2470" i="5"/>
  <c r="E2470" i="5"/>
  <c r="V2471" i="5"/>
  <c r="E2471" i="5"/>
  <c r="V2472" i="5"/>
  <c r="E2472" i="5"/>
  <c r="V2473" i="5"/>
  <c r="E2473" i="5"/>
  <c r="V2474" i="5"/>
  <c r="E2474" i="5"/>
  <c r="V2475" i="5"/>
  <c r="E2475" i="5"/>
  <c r="V2476" i="5"/>
  <c r="E2476" i="5"/>
  <c r="V2477" i="5"/>
  <c r="E2477" i="5"/>
  <c r="X2477" i="5" s="1"/>
  <c r="V2478" i="5"/>
  <c r="E2478" i="5"/>
  <c r="V2479" i="5"/>
  <c r="E2479" i="5"/>
  <c r="V2480" i="5"/>
  <c r="E2480" i="5"/>
  <c r="V2481" i="5"/>
  <c r="E2481" i="5"/>
  <c r="V2482" i="5"/>
  <c r="E2482" i="5"/>
  <c r="V2483" i="5"/>
  <c r="E2483" i="5"/>
  <c r="X2483" i="5" s="1"/>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B90" i="4"/>
  <c r="H67" i="4"/>
  <c r="P47" i="4"/>
  <c r="P46" i="4"/>
  <c r="P45" i="4"/>
  <c r="P44" i="4"/>
  <c r="P43" i="4"/>
  <c r="Q43" i="4"/>
  <c r="P41" i="4"/>
  <c r="P40" i="4"/>
  <c r="P39" i="4"/>
  <c r="P38" i="4"/>
  <c r="P37" i="4"/>
  <c r="Q37" i="4"/>
  <c r="P35" i="4"/>
  <c r="P34" i="4"/>
  <c r="P33" i="4"/>
  <c r="P32" i="4"/>
  <c r="P31" i="4"/>
  <c r="Q31" i="4"/>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902" i="5"/>
  <c r="AB1071" i="5"/>
  <c r="AB1814" i="5"/>
  <c r="AB446" i="5"/>
  <c r="AB450" i="5"/>
  <c r="AB481" i="5"/>
  <c r="AB643" i="5"/>
  <c r="AB1437" i="5"/>
  <c r="S1596" i="5"/>
  <c r="AB2402" i="5"/>
  <c r="S1748" i="5"/>
  <c r="S2428" i="5"/>
  <c r="S918" i="5"/>
  <c r="S1000" i="5"/>
  <c r="AB1115" i="5"/>
  <c r="AB1353" i="5"/>
  <c r="S903" i="5"/>
  <c r="S1465" i="5"/>
  <c r="S2068" i="5"/>
  <c r="AB1140" i="5"/>
  <c r="AB1672" i="5"/>
  <c r="S1754" i="5"/>
  <c r="AB2069" i="5"/>
  <c r="AB2073" i="5"/>
  <c r="R528" i="5"/>
  <c r="AB348" i="5"/>
  <c r="AB1079" i="5"/>
  <c r="AB1110" i="5"/>
  <c r="J1479" i="5"/>
  <c r="S1899" i="5"/>
  <c r="AB2480" i="5"/>
  <c r="H2499" i="5"/>
  <c r="X405" i="5"/>
  <c r="S880" i="5"/>
  <c r="S899" i="5"/>
  <c r="AB903" i="5"/>
  <c r="S906" i="5"/>
  <c r="S925" i="5"/>
  <c r="S940" i="5"/>
  <c r="S1164" i="5"/>
  <c r="I1214" i="5"/>
  <c r="AB1649" i="5"/>
  <c r="S1835" i="5"/>
  <c r="AB1933" i="5"/>
  <c r="AB1987" i="5"/>
  <c r="H2202" i="5"/>
  <c r="AB2319" i="5"/>
  <c r="S2330" i="5"/>
  <c r="AB2418" i="5"/>
  <c r="AB384"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X1753" i="5"/>
  <c r="H1753" i="5"/>
  <c r="I764" i="5"/>
  <c r="I2158" i="5"/>
  <c r="AB364" i="5"/>
  <c r="R488" i="5"/>
  <c r="H1178" i="5"/>
  <c r="J1218" i="5"/>
  <c r="J1250" i="5"/>
  <c r="AB1312" i="5"/>
  <c r="F2013" i="5"/>
  <c r="X2061" i="5"/>
  <c r="AB2065" i="5"/>
  <c r="AB2152" i="5"/>
  <c r="H2474" i="5"/>
  <c r="AB467" i="5"/>
  <c r="AB520" i="5"/>
  <c r="AB627" i="5"/>
  <c r="R731" i="5"/>
  <c r="H843" i="5"/>
  <c r="H1208" i="5"/>
  <c r="F1248" i="5"/>
  <c r="AB1753" i="5"/>
  <c r="H2013" i="5"/>
  <c r="F2433" i="5"/>
  <c r="H813" i="5"/>
  <c r="AB1165" i="5"/>
  <c r="AB1249" i="5"/>
  <c r="AB1273" i="5"/>
  <c r="AB1280" i="5"/>
  <c r="AB1317" i="5"/>
  <c r="AB1332" i="5"/>
  <c r="F1387" i="5"/>
  <c r="H1419" i="5"/>
  <c r="R1488" i="5"/>
  <c r="I1593" i="5"/>
  <c r="AB1915" i="5"/>
  <c r="F2072" i="5"/>
  <c r="AB2125" i="5"/>
  <c r="AB2273" i="5"/>
  <c r="H1250" i="5"/>
  <c r="H1443" i="5"/>
  <c r="X2342" i="5"/>
  <c r="AB372" i="5"/>
  <c r="AB376" i="5"/>
  <c r="AB380" i="5"/>
  <c r="AB1058" i="5"/>
  <c r="H1882" i="5"/>
  <c r="AB2030" i="5"/>
  <c r="AB2395" i="5"/>
  <c r="I2210" i="5"/>
  <c r="AB838" i="5"/>
  <c r="AB983" i="5"/>
  <c r="AB1288" i="5"/>
  <c r="AB1455" i="5"/>
  <c r="J1551" i="5"/>
  <c r="AB2146" i="5"/>
  <c r="AB2089" i="5"/>
  <c r="AB469" i="5"/>
  <c r="AB473" i="5"/>
  <c r="AB666" i="5"/>
  <c r="J1230" i="5"/>
  <c r="AB1241" i="5"/>
  <c r="AB1531" i="5"/>
  <c r="AB1779" i="5"/>
  <c r="J2045" i="5"/>
  <c r="AB2053" i="5"/>
  <c r="AB2225" i="5"/>
  <c r="AB2229" i="5"/>
  <c r="AB2435" i="5"/>
  <c r="I802" i="5"/>
  <c r="F802" i="5"/>
  <c r="I940" i="5"/>
  <c r="H940" i="5"/>
  <c r="R780" i="5"/>
  <c r="I780" i="5"/>
  <c r="I393" i="5"/>
  <c r="J393" i="5"/>
  <c r="F393" i="5"/>
  <c r="R630" i="5"/>
  <c r="X612" i="5"/>
  <c r="R612" i="5"/>
  <c r="F612" i="5"/>
  <c r="H1165" i="5"/>
  <c r="F1165" i="5"/>
  <c r="X1165" i="5"/>
  <c r="F539" i="5"/>
  <c r="I539" i="5"/>
  <c r="J782" i="5"/>
  <c r="X782" i="5"/>
  <c r="R376" i="5"/>
  <c r="F376" i="5"/>
  <c r="F594" i="5"/>
  <c r="S1305" i="5"/>
  <c r="AB1743" i="5"/>
  <c r="S1743" i="5"/>
  <c r="AB1802" i="5"/>
  <c r="F1909" i="5"/>
  <c r="R1909" i="5"/>
  <c r="H1909" i="5"/>
  <c r="R2458" i="5"/>
  <c r="I2458"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X2389"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F357" i="5"/>
  <c r="R463" i="5"/>
  <c r="F586" i="5"/>
  <c r="I714" i="5"/>
  <c r="J714" i="5"/>
  <c r="S738" i="5"/>
  <c r="X452" i="5"/>
  <c r="H452" i="5"/>
  <c r="F452" i="5"/>
  <c r="S1497" i="5"/>
  <c r="F451" i="5"/>
  <c r="R453" i="5"/>
  <c r="J453" i="5"/>
  <c r="H453" i="5"/>
  <c r="F453" i="5"/>
  <c r="AB1447" i="5"/>
  <c r="S1447" i="5"/>
  <c r="I361" i="5"/>
  <c r="J361" i="5"/>
  <c r="H361" i="5"/>
  <c r="F361" i="5"/>
  <c r="I479" i="5"/>
  <c r="H479" i="5"/>
  <c r="X479" i="5"/>
  <c r="F574" i="5"/>
  <c r="S641" i="5"/>
  <c r="X468" i="5"/>
  <c r="F468" i="5"/>
  <c r="R562" i="5"/>
  <c r="I1848" i="5"/>
  <c r="H1848" i="5"/>
  <c r="I461" i="5"/>
  <c r="F461" i="5"/>
  <c r="J552" i="5"/>
  <c r="H552" i="5"/>
  <c r="X392" i="5"/>
  <c r="I392" i="5"/>
  <c r="H392" i="5"/>
  <c r="F372" i="5"/>
  <c r="I372" i="5"/>
  <c r="H372" i="5"/>
  <c r="F392" i="5"/>
  <c r="R401" i="5"/>
  <c r="J401" i="5"/>
  <c r="F455" i="5"/>
  <c r="I507" i="5"/>
  <c r="F50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604" i="5"/>
  <c r="R644" i="5"/>
  <c r="I722" i="5"/>
  <c r="J722" i="5"/>
  <c r="F788" i="5"/>
  <c r="X788" i="5"/>
  <c r="R851" i="5"/>
  <c r="AB851" i="5"/>
  <c r="S916" i="5"/>
  <c r="S979" i="5"/>
  <c r="X982" i="5"/>
  <c r="AB982" i="5"/>
  <c r="F986" i="5"/>
  <c r="H986" i="5"/>
  <c r="AB1026" i="5"/>
  <c r="S1026" i="5"/>
  <c r="F1086" i="5"/>
  <c r="AB1086" i="5"/>
  <c r="AB357" i="5"/>
  <c r="AB365" i="5"/>
  <c r="AB434" i="5"/>
  <c r="F498" i="5"/>
  <c r="AB551" i="5"/>
  <c r="F560" i="5"/>
  <c r="AB696" i="5"/>
  <c r="R696" i="5"/>
  <c r="S713" i="5"/>
  <c r="S745" i="5"/>
  <c r="AB808" i="5"/>
  <c r="H872" i="5"/>
  <c r="AB872" i="5"/>
  <c r="AB882" i="5"/>
  <c r="S882" i="5"/>
  <c r="S950" i="5"/>
  <c r="F975" i="5"/>
  <c r="H975" i="5"/>
  <c r="H1103" i="5"/>
  <c r="F1103" i="5"/>
  <c r="X616" i="5"/>
  <c r="R616" i="5"/>
  <c r="S639" i="5"/>
  <c r="S649" i="5"/>
  <c r="R685" i="5"/>
  <c r="H685" i="5"/>
  <c r="S733" i="5"/>
  <c r="F768" i="5"/>
  <c r="X768" i="5"/>
  <c r="F786" i="5"/>
  <c r="X786" i="5"/>
  <c r="AB836" i="5"/>
  <c r="X836" i="5"/>
  <c r="S911" i="5"/>
  <c r="S927" i="5"/>
  <c r="S938" i="5"/>
  <c r="S976" i="5"/>
  <c r="AB1014" i="5"/>
  <c r="S1014" i="5"/>
  <c r="H1075" i="5"/>
  <c r="F1075" i="5"/>
  <c r="F1083" i="5"/>
  <c r="H1083" i="5"/>
  <c r="AB356" i="5"/>
  <c r="AB451" i="5"/>
  <c r="F480" i="5"/>
  <c r="X652" i="5"/>
  <c r="S711" i="5"/>
  <c r="S756" i="5"/>
  <c r="I786" i="5"/>
  <c r="S823" i="5"/>
  <c r="H840" i="5"/>
  <c r="F840" i="5"/>
  <c r="S859" i="5"/>
  <c r="AB869" i="5"/>
  <c r="F869" i="5"/>
  <c r="AB948" i="5"/>
  <c r="S948" i="5"/>
  <c r="X1011" i="5"/>
  <c r="F1011" i="5"/>
  <c r="AB567" i="5"/>
  <c r="R656" i="5"/>
  <c r="S690" i="5"/>
  <c r="R796" i="5"/>
  <c r="I796" i="5"/>
  <c r="F796" i="5"/>
  <c r="X79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AB1880" i="5"/>
  <c r="S1903" i="5"/>
  <c r="X1913" i="5"/>
  <c r="AB1936" i="5"/>
  <c r="X1953" i="5"/>
  <c r="S2010" i="5"/>
  <c r="AB2048"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I373" i="5"/>
  <c r="R373" i="5"/>
  <c r="J373" i="5"/>
  <c r="H373" i="5"/>
  <c r="F373"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I397" i="5"/>
  <c r="R397" i="5"/>
  <c r="J397" i="5"/>
  <c r="H397" i="5"/>
  <c r="F397" i="5"/>
  <c r="X397"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I349" i="5"/>
  <c r="J349" i="5"/>
  <c r="H349" i="5"/>
  <c r="F349" i="5"/>
  <c r="X349" i="5"/>
  <c r="I381" i="5"/>
  <c r="J381" i="5"/>
  <c r="H381" i="5"/>
  <c r="F381" i="5"/>
  <c r="X381" i="5"/>
  <c r="X408" i="5"/>
  <c r="I408" i="5"/>
  <c r="H408" i="5"/>
  <c r="F408" i="5"/>
  <c r="I425" i="5"/>
  <c r="J425" i="5"/>
  <c r="H425" i="5"/>
  <c r="F425" i="5"/>
  <c r="X425"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I357" i="5"/>
  <c r="R357" i="5"/>
  <c r="J357" i="5"/>
  <c r="H357" i="5"/>
  <c r="R364" i="5"/>
  <c r="R368" i="5"/>
  <c r="F368" i="5"/>
  <c r="X396" i="5"/>
  <c r="R396" i="5"/>
  <c r="I396" i="5"/>
  <c r="H396" i="5"/>
  <c r="F396" i="5"/>
  <c r="I417" i="5"/>
  <c r="J417" i="5"/>
  <c r="H417" i="5"/>
  <c r="F417" i="5"/>
  <c r="X417" i="5"/>
  <c r="X429" i="5"/>
  <c r="F436" i="5"/>
  <c r="F456" i="5"/>
  <c r="H511" i="5"/>
  <c r="H523" i="5"/>
  <c r="X523" i="5"/>
  <c r="F523" i="5"/>
  <c r="R566" i="5"/>
  <c r="F566" i="5"/>
  <c r="J638" i="5"/>
  <c r="R638" i="5"/>
  <c r="F638" i="5"/>
  <c r="I726" i="5"/>
  <c r="F726" i="5"/>
  <c r="I742" i="5"/>
  <c r="F742" i="5"/>
  <c r="X742"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S704" i="5"/>
  <c r="AB704" i="5"/>
  <c r="I734" i="5"/>
  <c r="J734" i="5"/>
  <c r="F734" i="5"/>
  <c r="X734" i="5"/>
  <c r="AB752" i="5"/>
  <c r="R752" i="5"/>
  <c r="AB849" i="5"/>
  <c r="S849" i="5"/>
  <c r="H1006" i="5"/>
  <c r="F1006" i="5"/>
  <c r="X1006" i="5"/>
  <c r="R1408" i="5"/>
  <c r="J1408" i="5"/>
  <c r="I1414" i="5"/>
  <c r="R1414" i="5"/>
  <c r="H1414" i="5"/>
  <c r="F1414" i="5"/>
  <c r="R1553" i="5"/>
  <c r="F1553"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AB571" i="5"/>
  <c r="R626" i="5"/>
  <c r="F626" i="5"/>
  <c r="I658" i="5"/>
  <c r="R658" i="5"/>
  <c r="J658" i="5"/>
  <c r="F658" i="5"/>
  <c r="AB661" i="5"/>
  <c r="R683" i="5"/>
  <c r="H683" i="5"/>
  <c r="S724" i="5"/>
  <c r="AB724" i="5"/>
  <c r="H770" i="5"/>
  <c r="X770" i="5"/>
  <c r="J770" i="5"/>
  <c r="I770" i="5"/>
  <c r="F770" i="5"/>
  <c r="R901" i="5"/>
  <c r="J901" i="5"/>
  <c r="F901" i="5"/>
  <c r="S93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S943" i="5"/>
  <c r="S951" i="5"/>
  <c r="S958" i="5"/>
  <c r="F978" i="5"/>
  <c r="H978" i="5"/>
  <c r="F990" i="5"/>
  <c r="X990" i="5"/>
  <c r="R1009" i="5"/>
  <c r="F1009" i="5"/>
  <c r="S1027" i="5"/>
  <c r="X1034" i="5"/>
  <c r="H1034" i="5"/>
  <c r="F1034" i="5"/>
  <c r="H1046" i="5"/>
  <c r="X1046"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J1019" i="5"/>
  <c r="H1019" i="5"/>
  <c r="F1019" i="5"/>
  <c r="AB1027" i="5"/>
  <c r="F1047" i="5"/>
  <c r="X108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J1083" i="5"/>
  <c r="S1094" i="5"/>
  <c r="S1102" i="5"/>
  <c r="S1103" i="5"/>
  <c r="I1107" i="5"/>
  <c r="AB1111" i="5"/>
  <c r="AB1123"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S1541" i="5"/>
  <c r="X1546"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I1468" i="5"/>
  <c r="AB1481" i="5"/>
  <c r="S1481" i="5"/>
  <c r="H1491" i="5"/>
  <c r="S1499" i="5"/>
  <c r="H1508" i="5"/>
  <c r="S1523" i="5"/>
  <c r="I1525" i="5"/>
  <c r="AB1529" i="5"/>
  <c r="S1529" i="5"/>
  <c r="AB1569"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J2005" i="5"/>
  <c r="F2020" i="5"/>
  <c r="H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X2441" i="5"/>
  <c r="H2461" i="5"/>
  <c r="AB2161" i="5"/>
  <c r="AB2180" i="5"/>
  <c r="AB2181" i="5"/>
  <c r="AB2212" i="5"/>
  <c r="AB2245" i="5"/>
  <c r="X2249"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5" i="5"/>
  <c r="X2372" i="5"/>
  <c r="X2380" i="5"/>
  <c r="AB2387" i="5"/>
  <c r="AB2396" i="5"/>
  <c r="S2403" i="5"/>
  <c r="AB2414" i="5"/>
  <c r="AB2425" i="5"/>
  <c r="J2433" i="5"/>
  <c r="AB2436" i="5"/>
  <c r="S2456" i="5"/>
  <c r="AB2457" i="5"/>
  <c r="S2458" i="5"/>
  <c r="I2469" i="5"/>
  <c r="S2471" i="5"/>
  <c r="AB2472" i="5"/>
  <c r="AB2504" i="5"/>
  <c r="F19" i="6"/>
  <c r="AB412" i="5"/>
  <c r="AB360" i="5"/>
  <c r="X371" i="5"/>
  <c r="R371" i="5"/>
  <c r="J371" i="5"/>
  <c r="H371" i="5"/>
  <c r="I371" i="5"/>
  <c r="F371" i="5"/>
  <c r="R383" i="5"/>
  <c r="J383" i="5"/>
  <c r="H383" i="5"/>
  <c r="I383" i="5"/>
  <c r="F383" i="5"/>
  <c r="R351" i="5"/>
  <c r="J351" i="5"/>
  <c r="H351" i="5"/>
  <c r="I351" i="5"/>
  <c r="F351" i="5"/>
  <c r="AB358" i="5"/>
  <c r="AB408" i="5"/>
  <c r="X384" i="5"/>
  <c r="J384" i="5"/>
  <c r="R384" i="5"/>
  <c r="I384" i="5"/>
  <c r="H384" i="5"/>
  <c r="F384" i="5"/>
  <c r="AB402" i="5"/>
  <c r="X352" i="5"/>
  <c r="J352" i="5"/>
  <c r="R352" i="5"/>
  <c r="I352" i="5"/>
  <c r="H352" i="5"/>
  <c r="F352" i="5"/>
  <c r="AB361" i="5"/>
  <c r="I470" i="5"/>
  <c r="H470" i="5"/>
  <c r="F470" i="5"/>
  <c r="X470" i="5"/>
  <c r="R470" i="5"/>
  <c r="J470" i="5"/>
  <c r="I494" i="5"/>
  <c r="H494" i="5"/>
  <c r="X494" i="5"/>
  <c r="R494" i="5"/>
  <c r="J494" i="5"/>
  <c r="F494" i="5"/>
  <c r="AB350" i="5"/>
  <c r="I368" i="5"/>
  <c r="AB373" i="5"/>
  <c r="J376" i="5"/>
  <c r="H380" i="5"/>
  <c r="AB382" i="5"/>
  <c r="AB385" i="5"/>
  <c r="R471" i="5"/>
  <c r="J471" i="5"/>
  <c r="I471" i="5"/>
  <c r="H471" i="5"/>
  <c r="F471" i="5"/>
  <c r="X471" i="5"/>
  <c r="R499" i="5"/>
  <c r="J499" i="5"/>
  <c r="I499" i="5"/>
  <c r="H499" i="5"/>
  <c r="F499" i="5"/>
  <c r="R531" i="5"/>
  <c r="J531" i="5"/>
  <c r="I531" i="5"/>
  <c r="H531" i="5"/>
  <c r="F531" i="5"/>
  <c r="X531" i="5"/>
  <c r="AB353" i="5"/>
  <c r="J356" i="5"/>
  <c r="H360" i="5"/>
  <c r="AB362" i="5"/>
  <c r="AB375" i="5"/>
  <c r="AB389" i="5"/>
  <c r="R459" i="5"/>
  <c r="F459" i="5"/>
  <c r="X459" i="5"/>
  <c r="J459" i="5"/>
  <c r="I459" i="5"/>
  <c r="H459" i="5"/>
  <c r="I360" i="5"/>
  <c r="F363" i="5"/>
  <c r="X368" i="5"/>
  <c r="J368" i="5"/>
  <c r="AB374" i="5"/>
  <c r="AB386" i="5"/>
  <c r="F387" i="5"/>
  <c r="AB393" i="5"/>
  <c r="X399" i="5"/>
  <c r="R399" i="5"/>
  <c r="J399" i="5"/>
  <c r="H399" i="5"/>
  <c r="X464" i="5"/>
  <c r="I464" i="5"/>
  <c r="H464" i="5"/>
  <c r="F464" i="5"/>
  <c r="R464" i="5"/>
  <c r="J464" i="5"/>
  <c r="I478" i="5"/>
  <c r="H478" i="5"/>
  <c r="X478" i="5"/>
  <c r="R478" i="5"/>
  <c r="J478" i="5"/>
  <c r="F478"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60" i="5"/>
  <c r="H364" i="5"/>
  <c r="AB366" i="5"/>
  <c r="AB394" i="5"/>
  <c r="AB401" i="5"/>
  <c r="AB416" i="5"/>
  <c r="R515" i="5"/>
  <c r="J515" i="5"/>
  <c r="I515" i="5"/>
  <c r="H515" i="5"/>
  <c r="F515" i="5"/>
  <c r="X515" i="5"/>
  <c r="F356" i="5"/>
  <c r="AB359" i="5"/>
  <c r="AB369" i="5"/>
  <c r="X372" i="5"/>
  <c r="J372" i="5"/>
  <c r="H376" i="5"/>
  <c r="AB378" i="5"/>
  <c r="AB398" i="5"/>
  <c r="F399" i="5"/>
  <c r="AB405" i="5"/>
  <c r="AB409"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AB703" i="5"/>
  <c r="F708" i="5"/>
  <c r="J711" i="5"/>
  <c r="I711" i="5"/>
  <c r="F711" i="5"/>
  <c r="X711" i="5"/>
  <c r="H714" i="5"/>
  <c r="R714" i="5"/>
  <c r="AB715" i="5"/>
  <c r="R716" i="5"/>
  <c r="H716" i="5"/>
  <c r="F724" i="5"/>
  <c r="J727" i="5"/>
  <c r="I727" i="5"/>
  <c r="F727" i="5"/>
  <c r="AB731" i="5"/>
  <c r="R732" i="5"/>
  <c r="H732" i="5"/>
  <c r="F740" i="5"/>
  <c r="J743" i="5"/>
  <c r="I743" i="5"/>
  <c r="F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R838" i="5"/>
  <c r="I846" i="5"/>
  <c r="H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R1163" i="5"/>
  <c r="AB1183" i="5"/>
  <c r="S1183" i="5"/>
  <c r="R862" i="5"/>
  <c r="I862" i="5"/>
  <c r="R878" i="5"/>
  <c r="I878" i="5"/>
  <c r="R894" i="5"/>
  <c r="I894" i="5"/>
  <c r="H897" i="5"/>
  <c r="R910" i="5"/>
  <c r="I910" i="5"/>
  <c r="H913" i="5"/>
  <c r="R926" i="5"/>
  <c r="I926" i="5"/>
  <c r="R939" i="5"/>
  <c r="I939" i="5"/>
  <c r="X943" i="5"/>
  <c r="R943" i="5"/>
  <c r="I943" i="5"/>
  <c r="I948" i="5"/>
  <c r="J953" i="5"/>
  <c r="I957" i="5"/>
  <c r="H957" i="5"/>
  <c r="X957" i="5"/>
  <c r="R957"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R955" i="5"/>
  <c r="I955" i="5"/>
  <c r="J955"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I2059" i="5"/>
  <c r="H2059" i="5"/>
  <c r="R2059" i="5"/>
  <c r="J2059" i="5"/>
  <c r="F2059" i="5"/>
  <c r="X2059" i="5"/>
  <c r="I2067" i="5"/>
  <c r="H2067" i="5"/>
  <c r="R2067" i="5"/>
  <c r="J2067" i="5"/>
  <c r="F2067" i="5"/>
  <c r="I1816" i="5"/>
  <c r="F1824" i="5"/>
  <c r="H1836" i="5"/>
  <c r="I1840" i="5"/>
  <c r="F1843" i="5"/>
  <c r="AB1866" i="5"/>
  <c r="R1903" i="5"/>
  <c r="H1903" i="5"/>
  <c r="F1903" i="5"/>
  <c r="X1903" i="5"/>
  <c r="J1903" i="5"/>
  <c r="AB1914" i="5"/>
  <c r="S1914" i="5"/>
  <c r="S1941" i="5"/>
  <c r="R1963" i="5"/>
  <c r="J1963" i="5"/>
  <c r="I1963" i="5"/>
  <c r="H1963" i="5"/>
  <c r="F1963" i="5"/>
  <c r="AB1989" i="5"/>
  <c r="S1989" i="5"/>
  <c r="R2039" i="5"/>
  <c r="J2039" i="5"/>
  <c r="I2039" i="5"/>
  <c r="H2039" i="5"/>
  <c r="F2039" i="5"/>
  <c r="X2097" i="5"/>
  <c r="R2097" i="5"/>
  <c r="J2097" i="5"/>
  <c r="H2097" i="5"/>
  <c r="F2097" i="5"/>
  <c r="F2166" i="5"/>
  <c r="R2166" i="5"/>
  <c r="J2166" i="5"/>
  <c r="I2166" i="5"/>
  <c r="H2166" i="5"/>
  <c r="S1876" i="5"/>
  <c r="I1878" i="5"/>
  <c r="F1878" i="5"/>
  <c r="S1884" i="5"/>
  <c r="I1886" i="5"/>
  <c r="F1886" i="5"/>
  <c r="S1892" i="5"/>
  <c r="I1894" i="5"/>
  <c r="F1894" i="5"/>
  <c r="S1900" i="5"/>
  <c r="I1902" i="5"/>
  <c r="F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R1979" i="5"/>
  <c r="J1979" i="5"/>
  <c r="I1979" i="5"/>
  <c r="H1979" i="5"/>
  <c r="AB1993" i="5"/>
  <c r="S1993" i="5"/>
  <c r="AB2006"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AB1882" i="5"/>
  <c r="H1884" i="5"/>
  <c r="X1885" i="5"/>
  <c r="R1886" i="5"/>
  <c r="X1890" i="5"/>
  <c r="AB1890" i="5"/>
  <c r="H1892" i="5"/>
  <c r="R1894" i="5"/>
  <c r="X1898" i="5"/>
  <c r="R1902" i="5"/>
  <c r="X1906" i="5"/>
  <c r="H1908" i="5"/>
  <c r="AB1909" i="5"/>
  <c r="H1912" i="5"/>
  <c r="AB1913" i="5"/>
  <c r="H1916" i="5"/>
  <c r="AB1917" i="5"/>
  <c r="H1920" i="5"/>
  <c r="AB1921"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F2199" i="5"/>
  <c r="F2202" i="5"/>
  <c r="R2202" i="5"/>
  <c r="F2207" i="5"/>
  <c r="F2210" i="5"/>
  <c r="R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X2433" i="5"/>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4" i="6" s="1"/>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c r="B28" i="4"/>
  <c r="B34" i="4" s="1"/>
  <c r="A21" i="6" s="1"/>
  <c r="B40" i="4"/>
  <c r="F4" i="5"/>
  <c r="A2" i="2"/>
  <c r="A19" i="2"/>
  <c r="A37" i="2"/>
  <c r="A54" i="2"/>
  <c r="A72" i="2"/>
  <c r="C8" i="3"/>
  <c r="C16" i="3"/>
  <c r="C24" i="3"/>
  <c r="D2" i="4"/>
  <c r="B17" i="4"/>
  <c r="A9" i="6" s="1"/>
  <c r="H4" i="5"/>
  <c r="J14" i="6"/>
  <c r="J15" i="6"/>
  <c r="J16" i="6"/>
  <c r="J17" i="6"/>
  <c r="J25" i="6"/>
  <c r="I26" i="6"/>
  <c r="J37" i="6"/>
  <c r="J45" i="6"/>
  <c r="I46" i="6"/>
  <c r="I54" i="6"/>
  <c r="C54" i="6" s="1"/>
  <c r="J63" i="6"/>
  <c r="J64" i="6"/>
  <c r="J66" i="6"/>
  <c r="I67" i="6"/>
  <c r="A1" i="8"/>
  <c r="I19" i="6"/>
  <c r="J26" i="6"/>
  <c r="I27" i="6"/>
  <c r="C27" i="6" s="1"/>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c r="I74" i="4"/>
  <c r="B89" i="4"/>
  <c r="A63" i="6"/>
  <c r="K4" i="5"/>
  <c r="A15" i="2"/>
  <c r="A32" i="2"/>
  <c r="A50" i="2"/>
  <c r="A66" i="2"/>
  <c r="C6" i="3"/>
  <c r="C14" i="3"/>
  <c r="C22" i="3"/>
  <c r="C30" i="3"/>
  <c r="B27" i="4"/>
  <c r="B43" i="4"/>
  <c r="A28" i="6"/>
  <c r="A3" i="6"/>
  <c r="J19" i="6"/>
  <c r="I20" i="6"/>
  <c r="J27" i="6"/>
  <c r="I29" i="6"/>
  <c r="C29" i="6" s="1"/>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s="1"/>
  <c r="B46" i="4"/>
  <c r="A31" i="6" s="1"/>
  <c r="B77" i="4"/>
  <c r="A55" i="6"/>
  <c r="A91" i="4"/>
  <c r="B2" i="5"/>
  <c r="M4" i="5"/>
  <c r="B3" i="6"/>
  <c r="J20" i="6"/>
  <c r="I21" i="6"/>
  <c r="J29" i="6"/>
  <c r="J30" i="6"/>
  <c r="J31" i="6"/>
  <c r="J32" i="6"/>
  <c r="J40" i="6"/>
  <c r="I41" i="6"/>
  <c r="I49" i="6"/>
  <c r="J57" i="6"/>
  <c r="I58" i="6"/>
  <c r="L67" i="6"/>
  <c r="A1" i="7"/>
  <c r="D4" i="8"/>
  <c r="C3" i="6"/>
  <c r="I4" i="6"/>
  <c r="I5" i="6"/>
  <c r="J21" i="6"/>
  <c r="I22" i="6"/>
  <c r="I34" i="6"/>
  <c r="C34" i="6" s="1"/>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c r="B37" i="4"/>
  <c r="A23" i="6" s="1"/>
  <c r="B47" i="4"/>
  <c r="A32" i="6" s="1"/>
  <c r="B61" i="4"/>
  <c r="A43" i="6" s="1"/>
  <c r="B74" i="4"/>
  <c r="A53" i="6"/>
  <c r="B81" i="4"/>
  <c r="A58" i="6" s="1"/>
  <c r="B3" i="5"/>
  <c r="G4" i="5"/>
  <c r="O4" i="5"/>
  <c r="A1" i="6"/>
  <c r="D3" i="6"/>
  <c r="J4" i="6"/>
  <c r="C4" i="6"/>
  <c r="J5" i="6"/>
  <c r="I6" i="6"/>
  <c r="I7" i="6"/>
  <c r="C7" i="6" s="1"/>
  <c r="I8" i="6"/>
  <c r="I9" i="6"/>
  <c r="I10" i="6"/>
  <c r="I11" i="6"/>
  <c r="C11" i="6" s="1"/>
  <c r="I12" i="6"/>
  <c r="C12" i="6" s="1"/>
  <c r="J22" i="6"/>
  <c r="J34" i="6"/>
  <c r="I35" i="6"/>
  <c r="J42" i="6"/>
  <c r="J50" i="6"/>
  <c r="I51" i="6"/>
  <c r="C51" i="6" s="1"/>
  <c r="J59" i="6"/>
  <c r="I60" i="6"/>
  <c r="C60" i="6" s="1"/>
  <c r="C5" i="7"/>
  <c r="D1" i="6"/>
  <c r="J6" i="6"/>
  <c r="J7" i="6"/>
  <c r="J8" i="6"/>
  <c r="C8" i="6"/>
  <c r="J9" i="6"/>
  <c r="C9" i="6"/>
  <c r="J10" i="6"/>
  <c r="C10" i="6"/>
  <c r="J11" i="6"/>
  <c r="J12" i="6"/>
  <c r="I24" i="6"/>
  <c r="J35" i="6"/>
  <c r="I36" i="6"/>
  <c r="C36" i="6" s="1"/>
  <c r="I44" i="6"/>
  <c r="J51" i="6"/>
  <c r="I52" i="6"/>
  <c r="J60" i="6"/>
  <c r="I62" i="6"/>
  <c r="I65" i="6"/>
  <c r="D5" i="7"/>
  <c r="B10" i="4"/>
  <c r="A6" i="6" s="1"/>
  <c r="B18" i="4"/>
  <c r="A10" i="6" s="1"/>
  <c r="G25" i="4"/>
  <c r="B44" i="4"/>
  <c r="A29" i="6"/>
  <c r="B49" i="4"/>
  <c r="A33" i="6"/>
  <c r="B85" i="4"/>
  <c r="A60" i="6"/>
  <c r="A4" i="5"/>
  <c r="I4" i="5"/>
  <c r="I14" i="6"/>
  <c r="I15" i="6"/>
  <c r="I16" i="6"/>
  <c r="I17" i="6"/>
  <c r="C17" i="6" s="1"/>
  <c r="J24" i="6"/>
  <c r="I25" i="6"/>
  <c r="C25" i="6" s="1"/>
  <c r="J36" i="6"/>
  <c r="I37" i="6"/>
  <c r="J44" i="6"/>
  <c r="I45" i="6"/>
  <c r="C45" i="6" s="1"/>
  <c r="J52" i="6"/>
  <c r="J62" i="6"/>
  <c r="I63" i="6"/>
  <c r="I64" i="6"/>
  <c r="J65" i="6"/>
  <c r="I66" i="6"/>
  <c r="B58" i="1"/>
  <c r="F4" i="8"/>
  <c r="H4" i="8"/>
  <c r="I4" i="8"/>
  <c r="C4" i="8"/>
  <c r="S491" i="5"/>
  <c r="S511" i="5"/>
  <c r="S397" i="5"/>
  <c r="S401" i="5"/>
  <c r="S409" i="5"/>
  <c r="S372" i="5"/>
  <c r="S437" i="5"/>
  <c r="S428" i="5"/>
  <c r="S452" i="5"/>
  <c r="S548" i="5"/>
  <c r="S377" i="5"/>
  <c r="S349" i="5"/>
  <c r="S539" i="5"/>
  <c r="S361" i="5"/>
  <c r="S417" i="5"/>
  <c r="S432" i="5"/>
  <c r="S560" i="5"/>
  <c r="S510" i="5"/>
  <c r="S388" i="5"/>
  <c r="S429" i="5"/>
  <c r="S449" i="5"/>
  <c r="S457" i="5"/>
  <c r="S436" i="5"/>
  <c r="S416" i="5"/>
  <c r="S441" i="5"/>
  <c r="S572" i="5"/>
  <c r="S440" i="5"/>
  <c r="S568" i="5"/>
  <c r="S468" i="5"/>
  <c r="S543" i="5"/>
  <c r="S408" i="5"/>
  <c r="S352" i="5"/>
  <c r="S389" i="5"/>
  <c r="S404" i="5"/>
  <c r="S421" i="5"/>
  <c r="S464" i="5"/>
  <c r="S552" i="5"/>
  <c r="S586" i="5"/>
  <c r="S479" i="5"/>
  <c r="S364" i="5"/>
  <c r="S392" i="5"/>
  <c r="S348" i="5"/>
  <c r="S433" i="5"/>
  <c r="S444" i="5"/>
  <c r="S584" i="5"/>
  <c r="S396" i="5"/>
  <c r="S400" i="5"/>
  <c r="S405" i="5"/>
  <c r="S413" i="5"/>
  <c r="S453" i="5"/>
  <c r="S420" i="5"/>
  <c r="S448" i="5"/>
  <c r="S385" i="5"/>
  <c r="S393" i="5"/>
  <c r="S380" i="5"/>
  <c r="S425" i="5"/>
  <c r="S445" i="5"/>
  <c r="S424" i="5"/>
  <c r="S470" i="5"/>
  <c r="S461" i="5"/>
  <c r="S494" i="5"/>
  <c r="R2165" i="5"/>
  <c r="I1967" i="5"/>
  <c r="X2165" i="5"/>
  <c r="J2069" i="5"/>
  <c r="I2069" i="5"/>
  <c r="J1967" i="5"/>
  <c r="I987" i="5"/>
  <c r="H650" i="5"/>
  <c r="X2044" i="5"/>
  <c r="R2044" i="5"/>
  <c r="R1967" i="5"/>
  <c r="H987" i="5"/>
  <c r="X1967" i="5"/>
  <c r="H1959" i="5"/>
  <c r="R987" i="5"/>
  <c r="R2069" i="5"/>
  <c r="I1959" i="5"/>
  <c r="X1272" i="5"/>
  <c r="H2069" i="5"/>
  <c r="J1959" i="5"/>
  <c r="R1959" i="5"/>
  <c r="X1198" i="5"/>
  <c r="I678" i="5"/>
  <c r="H678" i="5"/>
  <c r="J987" i="5"/>
  <c r="S606" i="5"/>
  <c r="S610" i="5"/>
  <c r="X520" i="5"/>
  <c r="X363" i="5"/>
  <c r="X456" i="5"/>
  <c r="S598" i="5"/>
  <c r="X550" i="5"/>
  <c r="X542" i="5"/>
  <c r="X376" i="5"/>
  <c r="X504" i="5"/>
  <c r="X503" i="5"/>
  <c r="X360" i="5"/>
  <c r="X483" i="5"/>
  <c r="X488" i="5"/>
  <c r="X514" i="5"/>
  <c r="X498" i="5"/>
  <c r="X482" i="5"/>
  <c r="X558" i="5"/>
  <c r="X555" i="5"/>
  <c r="X535" i="5"/>
  <c r="X530" i="5"/>
  <c r="X387" i="5"/>
  <c r="X546" i="5"/>
  <c r="X559" i="5"/>
  <c r="S532" i="5"/>
  <c r="X356" i="5"/>
  <c r="S356" i="5"/>
  <c r="X353" i="5"/>
  <c r="X451" i="5"/>
  <c r="X369" i="5"/>
  <c r="X373" i="5"/>
  <c r="X357" i="5"/>
  <c r="S357" i="5"/>
  <c r="X383" i="5"/>
  <c r="S383" i="5"/>
  <c r="B32" i="6"/>
  <c r="X2318" i="5"/>
  <c r="J1919" i="5"/>
  <c r="X1289" i="5"/>
  <c r="R983" i="5"/>
  <c r="R872" i="5"/>
  <c r="I851" i="5"/>
  <c r="F1735" i="5"/>
  <c r="I1859" i="5"/>
  <c r="F1577" i="5"/>
  <c r="H1339" i="5"/>
  <c r="I1224" i="5"/>
  <c r="X752" i="5"/>
  <c r="J775" i="5"/>
  <c r="F678" i="5"/>
  <c r="I1735" i="5"/>
  <c r="J2284" i="5"/>
  <c r="J1339" i="5"/>
  <c r="F967" i="5"/>
  <c r="J678" i="5"/>
  <c r="F2189" i="5"/>
  <c r="J1735" i="5"/>
  <c r="R1339" i="5"/>
  <c r="I967" i="5"/>
  <c r="I829" i="5"/>
  <c r="H752" i="5"/>
  <c r="H578" i="5"/>
  <c r="I1665" i="5"/>
  <c r="H1577" i="5"/>
  <c r="X1339" i="5"/>
  <c r="R967" i="5"/>
  <c r="R829" i="5"/>
  <c r="J752" i="5"/>
  <c r="I578"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F2301" i="5"/>
  <c r="R1593" i="5"/>
  <c r="J1385" i="5"/>
  <c r="X1320"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I2363" i="5"/>
  <c r="I872" i="5"/>
  <c r="I463" i="5"/>
  <c r="R574" i="5"/>
  <c r="I2480" i="5"/>
  <c r="X1947" i="5"/>
  <c r="R1325" i="5"/>
  <c r="H1158" i="5"/>
  <c r="F872" i="5"/>
  <c r="R746" i="5"/>
  <c r="F767" i="5"/>
  <c r="H746" i="5"/>
  <c r="H2325" i="5"/>
  <c r="R1329" i="5"/>
  <c r="H562" i="5"/>
  <c r="F463" i="5"/>
  <c r="R1204" i="5"/>
  <c r="H574" i="5"/>
  <c r="I562" i="5"/>
  <c r="F1665" i="5"/>
  <c r="J1204" i="5"/>
  <c r="I574" i="5"/>
  <c r="J562" i="5"/>
  <c r="J872" i="5"/>
  <c r="F562"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F672"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133" i="5"/>
  <c r="J2161" i="5"/>
  <c r="X1919" i="5"/>
  <c r="I1716" i="5"/>
  <c r="H1426" i="5"/>
  <c r="H1329" i="5"/>
  <c r="I608" i="5"/>
  <c r="F808" i="5"/>
  <c r="R2133" i="5"/>
  <c r="R2161" i="5"/>
  <c r="F1919" i="5"/>
  <c r="J1716" i="5"/>
  <c r="X1403" i="5"/>
  <c r="R1067" i="5"/>
  <c r="X1308" i="5"/>
  <c r="J1145" i="5"/>
  <c r="H883" i="5"/>
  <c r="H447" i="5"/>
  <c r="I808" i="5"/>
  <c r="X2133" i="5"/>
  <c r="H1900" i="5"/>
  <c r="I1919" i="5"/>
  <c r="R1716" i="5"/>
  <c r="H1684" i="5"/>
  <c r="R1285" i="5"/>
  <c r="F1308" i="5"/>
  <c r="F883" i="5"/>
  <c r="I1403" i="5"/>
  <c r="H1919" i="5"/>
  <c r="I1684" i="5"/>
  <c r="X1285" i="5"/>
  <c r="I1123" i="5"/>
  <c r="I1067" i="5"/>
  <c r="I883"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X1140" i="5"/>
  <c r="J2116" i="5"/>
  <c r="I1855" i="5"/>
  <c r="X1842" i="5"/>
  <c r="H1774" i="5"/>
  <c r="H1811" i="5"/>
  <c r="X1774" i="5"/>
  <c r="R979" i="5"/>
  <c r="F852" i="5"/>
  <c r="F817" i="5"/>
  <c r="I580" i="5"/>
  <c r="R2116" i="5"/>
  <c r="H1855" i="5"/>
  <c r="I1811" i="5"/>
  <c r="F1774" i="5"/>
  <c r="X730" i="5"/>
  <c r="X1086" i="5"/>
  <c r="J869" i="5"/>
  <c r="R580" i="5"/>
  <c r="F1842" i="5"/>
  <c r="J1855" i="5"/>
  <c r="J1811" i="5"/>
  <c r="H1140" i="5"/>
  <c r="R1292" i="5"/>
  <c r="I888" i="5"/>
  <c r="F738" i="5"/>
  <c r="H580" i="5"/>
  <c r="H1086" i="5"/>
  <c r="R869" i="5"/>
  <c r="J592"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730" i="5"/>
  <c r="J1842" i="5"/>
  <c r="H1696" i="5"/>
  <c r="X1317" i="5"/>
  <c r="J1086" i="5"/>
  <c r="I524" i="5"/>
  <c r="R439" i="5"/>
  <c r="B30" i="6"/>
  <c r="G30" i="6"/>
  <c r="B41" i="6"/>
  <c r="G41" i="6"/>
  <c r="B31" i="6"/>
  <c r="G31" i="6"/>
  <c r="J2417" i="5"/>
  <c r="J2160" i="5"/>
  <c r="F1876" i="5"/>
  <c r="X1801" i="5"/>
  <c r="R1770" i="5"/>
  <c r="R1700" i="5"/>
  <c r="X1609" i="5"/>
  <c r="X1577" i="5"/>
  <c r="I1696" i="5"/>
  <c r="I1672" i="5"/>
  <c r="F1126" i="5"/>
  <c r="F875" i="5"/>
  <c r="R888" i="5"/>
  <c r="X829" i="5"/>
  <c r="F783" i="5"/>
  <c r="R757" i="5"/>
  <c r="I588" i="5"/>
  <c r="R431" i="5"/>
  <c r="J435" i="5"/>
  <c r="X2325" i="5"/>
  <c r="H2012" i="5"/>
  <c r="F640"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J2397" i="5"/>
  <c r="I2012" i="5"/>
  <c r="J640" i="5"/>
  <c r="I2197" i="5"/>
  <c r="X2417" i="5"/>
  <c r="I2409" i="5"/>
  <c r="F2325" i="5"/>
  <c r="I2011" i="5"/>
  <c r="J1936" i="5"/>
  <c r="F1770" i="5"/>
  <c r="R1696" i="5"/>
  <c r="H1664" i="5"/>
  <c r="I1494" i="5"/>
  <c r="R1672" i="5"/>
  <c r="F1352" i="5"/>
  <c r="F1292" i="5"/>
  <c r="J974" i="5"/>
  <c r="J875" i="5"/>
  <c r="I783" i="5"/>
  <c r="I749" i="5"/>
  <c r="J757" i="5"/>
  <c r="I556" i="5"/>
  <c r="J431" i="5"/>
  <c r="J2409" i="5"/>
  <c r="H2301" i="5"/>
  <c r="H2100" i="5"/>
  <c r="J2011" i="5"/>
  <c r="R1936" i="5"/>
  <c r="H1801" i="5"/>
  <c r="H1867" i="5"/>
  <c r="I1664" i="5"/>
  <c r="H1712" i="5"/>
  <c r="F1494" i="5"/>
  <c r="J1494" i="5"/>
  <c r="X1672" i="5"/>
  <c r="I1003" i="5"/>
  <c r="H1352" i="5"/>
  <c r="R974" i="5"/>
  <c r="I1074" i="5"/>
  <c r="I875" i="5"/>
  <c r="J783" i="5"/>
  <c r="J749" i="5"/>
  <c r="X757" i="5"/>
  <c r="X2301" i="5"/>
  <c r="I1801" i="5"/>
  <c r="J1664" i="5"/>
  <c r="I1712" i="5"/>
  <c r="X1494" i="5"/>
  <c r="X1190" i="5"/>
  <c r="J1352" i="5"/>
  <c r="I1292" i="5"/>
  <c r="R875" i="5"/>
  <c r="R738" i="5"/>
  <c r="X749" i="5"/>
  <c r="I717" i="5"/>
  <c r="R718" i="5"/>
  <c r="F757" i="5"/>
  <c r="X1510" i="5"/>
  <c r="F1190" i="5"/>
  <c r="I983" i="5"/>
  <c r="J1292" i="5"/>
  <c r="X974" i="5"/>
  <c r="F749" i="5"/>
  <c r="J717" i="5"/>
  <c r="H640" i="5"/>
  <c r="H588" i="5"/>
  <c r="R435" i="5"/>
  <c r="H431"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J1527" i="5"/>
  <c r="I1527" i="5"/>
  <c r="H1527" i="5"/>
  <c r="X1527" i="5"/>
  <c r="F592" i="5"/>
  <c r="R592" i="5"/>
  <c r="I2386" i="5"/>
  <c r="H2405" i="5"/>
  <c r="H2180" i="5"/>
  <c r="R2100" i="5"/>
  <c r="R1940" i="5"/>
  <c r="R1867" i="5"/>
  <c r="J1193" i="5"/>
  <c r="F1145" i="5"/>
  <c r="F867" i="5"/>
  <c r="H1940"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H379" i="5"/>
  <c r="F2381" i="5"/>
  <c r="X2405" i="5"/>
  <c r="J2386" i="5"/>
  <c r="R2180" i="5"/>
  <c r="H2160" i="5"/>
  <c r="F2100" i="5"/>
  <c r="R1952" i="5"/>
  <c r="H2035" i="5"/>
  <c r="F1867" i="5"/>
  <c r="R1786" i="5"/>
  <c r="R1131" i="5"/>
  <c r="R1304" i="5"/>
  <c r="I971" i="5"/>
  <c r="F1074" i="5"/>
  <c r="F971" i="5"/>
  <c r="I817" i="5"/>
  <c r="J379" i="5"/>
  <c r="R2386" i="5"/>
  <c r="I2160" i="5"/>
  <c r="X1952" i="5"/>
  <c r="I2035" i="5"/>
  <c r="X1786" i="5"/>
  <c r="I1471" i="5"/>
  <c r="R1471" i="5"/>
  <c r="R971" i="5"/>
  <c r="H1145" i="5"/>
  <c r="H971" i="5"/>
  <c r="J817" i="5"/>
  <c r="R817" i="5"/>
  <c r="R1055" i="5"/>
  <c r="I891" i="5"/>
  <c r="H867" i="5"/>
  <c r="R712" i="5"/>
  <c r="R427" i="5"/>
  <c r="R608" i="5"/>
  <c r="J712" i="5"/>
  <c r="X2465" i="5"/>
  <c r="J2465" i="5"/>
  <c r="F1696" i="5"/>
  <c r="I2205" i="5"/>
  <c r="R2205" i="5"/>
  <c r="J2205" i="5"/>
  <c r="H2205" i="5"/>
  <c r="F2205" i="5"/>
  <c r="X2205" i="5"/>
  <c r="X640" i="5"/>
  <c r="R640" i="5"/>
  <c r="J1067" i="5"/>
  <c r="H1067" i="5"/>
  <c r="X672" i="5"/>
  <c r="R672" i="5"/>
  <c r="H808" i="5"/>
  <c r="J808" i="5"/>
  <c r="X808" i="5"/>
  <c r="X644" i="5"/>
  <c r="F644" i="5"/>
  <c r="I2265" i="5"/>
  <c r="R2265" i="5"/>
  <c r="J2265" i="5"/>
  <c r="F608" i="5"/>
  <c r="J1138" i="5"/>
  <c r="X891" i="5"/>
  <c r="I867" i="5"/>
  <c r="R915" i="5"/>
  <c r="R710" i="5"/>
  <c r="H664" i="5"/>
  <c r="H608" i="5"/>
  <c r="H407"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R931" i="5"/>
  <c r="R1138" i="5"/>
  <c r="X867" i="5"/>
  <c r="I679" i="5"/>
  <c r="J427" i="5"/>
  <c r="F2265" i="5"/>
  <c r="X2265" i="5"/>
  <c r="I2199" i="5"/>
  <c r="R2199" i="5"/>
  <c r="J2199" i="5"/>
  <c r="X1051" i="5"/>
  <c r="H1051" i="5"/>
  <c r="R578" i="5"/>
  <c r="F578" i="5"/>
  <c r="J1761" i="5"/>
  <c r="I1510" i="5"/>
  <c r="X1464" i="5"/>
  <c r="F1138" i="5"/>
  <c r="F891" i="5"/>
  <c r="H2265" i="5"/>
  <c r="F974" i="5"/>
  <c r="I2397" i="5"/>
  <c r="F2397" i="5"/>
  <c r="I2253" i="5"/>
  <c r="R2253" i="5"/>
  <c r="J2253" i="5"/>
  <c r="H2253" i="5"/>
  <c r="I2257" i="5"/>
  <c r="J2257" i="5"/>
  <c r="J1403" i="5"/>
  <c r="H1403" i="5"/>
  <c r="J1510" i="5"/>
  <c r="X1138" i="5"/>
  <c r="H891" i="5"/>
  <c r="H915" i="5"/>
  <c r="J608" i="5"/>
  <c r="X712" i="5"/>
  <c r="X2189" i="5"/>
  <c r="I2189" i="5"/>
  <c r="H2189" i="5"/>
  <c r="I1851" i="5"/>
  <c r="F1851" i="5"/>
  <c r="I1633" i="5"/>
  <c r="F1633" i="5"/>
  <c r="I391" i="5"/>
  <c r="F391" i="5"/>
  <c r="F915" i="5"/>
  <c r="H712" i="5"/>
  <c r="H427" i="5"/>
  <c r="I2213" i="5"/>
  <c r="R2213" i="5"/>
  <c r="J2213" i="5"/>
  <c r="H2213" i="5"/>
  <c r="F2213" i="5"/>
  <c r="J2381" i="5"/>
  <c r="I2381" i="5"/>
  <c r="X2381" i="5"/>
  <c r="J1309" i="5"/>
  <c r="I1309" i="5"/>
  <c r="J1325" i="5"/>
  <c r="F1325"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R717" i="5"/>
  <c r="H717"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600" i="5"/>
  <c r="J600" i="5"/>
  <c r="F600"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I435" i="5"/>
  <c r="F435"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I431" i="5"/>
  <c r="F431" i="5"/>
  <c r="I427" i="5"/>
  <c r="F427" i="5"/>
  <c r="F26" i="6"/>
  <c r="B52" i="6"/>
  <c r="G52" i="6"/>
  <c r="B37" i="6"/>
  <c r="G37" i="6"/>
  <c r="B42" i="6"/>
  <c r="G42" i="6"/>
  <c r="B40" i="6"/>
  <c r="G40" i="6"/>
  <c r="B50" i="6"/>
  <c r="G50" i="6"/>
  <c r="B25" i="6"/>
  <c r="G25" i="6"/>
  <c r="B35" i="6"/>
  <c r="G35" i="6"/>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R394" i="5"/>
  <c r="J394" i="5"/>
  <c r="I394" i="5"/>
  <c r="H394" i="5"/>
  <c r="F394" i="5"/>
  <c r="R374" i="5"/>
  <c r="I374" i="5"/>
  <c r="H374" i="5"/>
  <c r="F374" i="5"/>
  <c r="J374" i="5"/>
  <c r="R355" i="5"/>
  <c r="J355" i="5"/>
  <c r="H355" i="5"/>
  <c r="F355" i="5"/>
  <c r="I355" i="5"/>
  <c r="R402" i="5"/>
  <c r="J402" i="5"/>
  <c r="I402" i="5"/>
  <c r="H402" i="5"/>
  <c r="F402" i="5"/>
  <c r="D74" i="4"/>
  <c r="D37" i="4"/>
  <c r="D61" i="4"/>
  <c r="D43" i="4"/>
  <c r="D49" i="4"/>
  <c r="D31" i="4"/>
  <c r="D67" i="4"/>
  <c r="D55" i="4"/>
  <c r="A17" i="6"/>
  <c r="B35" i="4"/>
  <c r="A22" i="6"/>
  <c r="B46" i="6"/>
  <c r="G46" i="6"/>
  <c r="B26" i="6"/>
  <c r="G26" i="6"/>
  <c r="G21" i="6"/>
  <c r="H21" i="6"/>
  <c r="B36" i="6"/>
  <c r="G36" i="6"/>
  <c r="G20" i="6"/>
  <c r="H20" i="6"/>
  <c r="B45" i="6"/>
  <c r="G45" i="6"/>
  <c r="D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A25" i="6"/>
  <c r="B57" i="4"/>
  <c r="A40" i="6"/>
  <c r="B51" i="4"/>
  <c r="A35" i="6"/>
  <c r="B69" i="4"/>
  <c r="A50" i="6" s="1"/>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66" i="5"/>
  <c r="I366" i="5"/>
  <c r="H366" i="5"/>
  <c r="F366" i="5"/>
  <c r="J366" i="5"/>
  <c r="R390" i="5"/>
  <c r="J390" i="5"/>
  <c r="I390" i="5"/>
  <c r="H390" i="5"/>
  <c r="F390" i="5"/>
  <c r="R386" i="5"/>
  <c r="J386" i="5"/>
  <c r="I386" i="5"/>
  <c r="H386" i="5"/>
  <c r="F386" i="5"/>
  <c r="R367" i="5"/>
  <c r="J367" i="5"/>
  <c r="H367" i="5"/>
  <c r="I367" i="5"/>
  <c r="F367" i="5"/>
  <c r="R382" i="5"/>
  <c r="I382" i="5"/>
  <c r="H382" i="5"/>
  <c r="F382" i="5"/>
  <c r="J382" i="5"/>
  <c r="R359" i="5"/>
  <c r="J359" i="5"/>
  <c r="H359" i="5"/>
  <c r="F359" i="5"/>
  <c r="I359" i="5"/>
  <c r="A24" i="6"/>
  <c r="B68" i="4"/>
  <c r="A49" i="6" s="1"/>
  <c r="B62" i="4"/>
  <c r="A44" i="6"/>
  <c r="B50" i="4"/>
  <c r="A34" i="6"/>
  <c r="B56" i="4"/>
  <c r="A39" i="6"/>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A27" i="6"/>
  <c r="B53" i="4"/>
  <c r="A37" i="6" s="1"/>
  <c r="B65" i="4"/>
  <c r="A47" i="6"/>
  <c r="B71" i="4"/>
  <c r="A52" i="6" s="1"/>
  <c r="B59" i="4"/>
  <c r="A42"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A26" i="6"/>
  <c r="B70" i="4"/>
  <c r="A51" i="6" s="1"/>
  <c r="B52" i="4"/>
  <c r="A36" i="6"/>
  <c r="B58" i="4"/>
  <c r="A41" i="6"/>
  <c r="B64" i="4"/>
  <c r="A46"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S566" i="5"/>
  <c r="S412" i="5"/>
  <c r="S363" i="5"/>
  <c r="S542" i="5"/>
  <c r="S360" i="5"/>
  <c r="S482" i="5"/>
  <c r="S546" i="5"/>
  <c r="S353" i="5"/>
  <c r="S563" i="5"/>
  <c r="S459" i="5"/>
  <c r="S373" i="5"/>
  <c r="S499" i="5"/>
  <c r="S455" i="5"/>
  <c r="S495" i="5"/>
  <c r="S508" i="5"/>
  <c r="S384" i="5"/>
  <c r="S523" i="5"/>
  <c r="S535" i="5"/>
  <c r="S476" i="5"/>
  <c r="S371" i="5"/>
  <c r="S351" i="5"/>
  <c r="S492" i="5"/>
  <c r="S456" i="5"/>
  <c r="S376" i="5"/>
  <c r="S504" i="5"/>
  <c r="S483" i="5"/>
  <c r="S488" i="5"/>
  <c r="S590" i="5"/>
  <c r="S368" i="5"/>
  <c r="S530" i="5"/>
  <c r="S480" i="5"/>
  <c r="S531" i="5"/>
  <c r="S399" i="5"/>
  <c r="S528" i="5"/>
  <c r="S516" i="5"/>
  <c r="S594" i="5"/>
  <c r="S507" i="5"/>
  <c r="S451" i="5"/>
  <c r="S582" i="5"/>
  <c r="S500" i="5"/>
  <c r="S512" i="5"/>
  <c r="S503" i="5"/>
  <c r="S478" i="5"/>
  <c r="S514" i="5"/>
  <c r="S558" i="5"/>
  <c r="S387" i="5"/>
  <c r="S559" i="5"/>
  <c r="S487" i="5"/>
  <c r="S551" i="5"/>
  <c r="S519" i="5"/>
  <c r="S547" i="5"/>
  <c r="S544" i="5"/>
  <c r="S526" i="5"/>
  <c r="S379" i="5"/>
  <c r="S540" i="5"/>
  <c r="S520" i="5"/>
  <c r="S550" i="5"/>
  <c r="S536" i="5"/>
  <c r="S498" i="5"/>
  <c r="S484" i="5"/>
  <c r="S471" i="5"/>
  <c r="S515" i="5"/>
  <c r="S555" i="5"/>
  <c r="S570" i="5"/>
  <c r="S527" i="5"/>
  <c r="S369" i="5"/>
  <c r="S381" i="5"/>
  <c r="X589" i="5"/>
  <c r="X354" i="5"/>
  <c r="X597" i="5"/>
  <c r="S597" i="5"/>
  <c r="X505" i="5"/>
  <c r="X599" i="5"/>
  <c r="S599" i="5"/>
  <c r="X465" i="5"/>
  <c r="X462" i="5"/>
  <c r="X493" i="5"/>
  <c r="X502" i="5"/>
  <c r="X611" i="5"/>
  <c r="S611" i="5"/>
  <c r="X398" i="5"/>
  <c r="X538" i="5"/>
  <c r="X577" i="5"/>
  <c r="X601" i="5"/>
  <c r="S601" i="5"/>
  <c r="X402" i="5"/>
  <c r="X466" i="5"/>
  <c r="X521" i="5"/>
  <c r="X467" i="5"/>
  <c r="X486" i="5"/>
  <c r="X427" i="5"/>
  <c r="X472" i="5"/>
  <c r="X407" i="5"/>
  <c r="X375" i="5"/>
  <c r="X410" i="5"/>
  <c r="X518" i="5"/>
  <c r="X362" i="5"/>
  <c r="X522" i="5"/>
  <c r="X378" i="5"/>
  <c r="X567" i="5"/>
  <c r="X596" i="5"/>
  <c r="X524" i="5"/>
  <c r="X496" i="5"/>
  <c r="X578" i="5"/>
  <c r="X454" i="5"/>
  <c r="X406" i="5"/>
  <c r="X370" i="5"/>
  <c r="X565" i="5"/>
  <c r="X359" i="5"/>
  <c r="X366" i="5"/>
  <c r="X517" i="5"/>
  <c r="X506" i="5"/>
  <c r="X591" i="5"/>
  <c r="X595" i="5"/>
  <c r="X411" i="5"/>
  <c r="X439" i="5"/>
  <c r="X600" i="5"/>
  <c r="S600" i="5"/>
  <c r="X447" i="5"/>
  <c r="X365" i="5"/>
  <c r="X423" i="5"/>
  <c r="X403" i="5"/>
  <c r="X481" i="5"/>
  <c r="X569" i="5"/>
  <c r="X446" i="5"/>
  <c r="X553" i="5"/>
  <c r="X382" i="5"/>
  <c r="S382" i="5"/>
  <c r="X367" i="5"/>
  <c r="X390" i="5"/>
  <c r="X525" i="5"/>
  <c r="X475" i="5"/>
  <c r="X490" i="5"/>
  <c r="X537" i="5"/>
  <c r="X469" i="5"/>
  <c r="X529" i="5"/>
  <c r="X431" i="5"/>
  <c r="X592" i="5"/>
  <c r="X395" i="5"/>
  <c r="X533" i="5"/>
  <c r="S533" i="5"/>
  <c r="X438" i="5"/>
  <c r="X485" i="5"/>
  <c r="X458" i="5"/>
  <c r="X513" i="5"/>
  <c r="X609" i="5"/>
  <c r="X561" i="5"/>
  <c r="X386" i="5"/>
  <c r="X545" i="5"/>
  <c r="X575" i="5"/>
  <c r="X534" i="5"/>
  <c r="X355" i="5"/>
  <c r="S355" i="5"/>
  <c r="X541" i="5"/>
  <c r="X588" i="5"/>
  <c r="X391" i="5"/>
  <c r="X602" i="5"/>
  <c r="S602" i="5"/>
  <c r="X562" i="5"/>
  <c r="X350" i="5"/>
  <c r="X573" i="5"/>
  <c r="X430" i="5"/>
  <c r="X587" i="5"/>
  <c r="X450" i="5"/>
  <c r="X497" i="5"/>
  <c r="X358" i="5"/>
  <c r="X434" i="5"/>
  <c r="X549" i="5"/>
  <c r="X603" i="5"/>
  <c r="S603" i="5"/>
  <c r="X477" i="5"/>
  <c r="X374" i="5"/>
  <c r="X394" i="5"/>
  <c r="X605" i="5"/>
  <c r="S605" i="5"/>
  <c r="X443" i="5"/>
  <c r="X422" i="5"/>
  <c r="X571" i="5"/>
  <c r="X418" i="5"/>
  <c r="X581" i="5"/>
  <c r="X554" i="5"/>
  <c r="X607" i="5"/>
  <c r="S607" i="5"/>
  <c r="X426" i="5"/>
  <c r="X489" i="5"/>
  <c r="X579" i="5"/>
  <c r="X557" i="5"/>
  <c r="X501" i="5"/>
  <c r="X473" i="5"/>
  <c r="X442" i="5"/>
  <c r="X509" i="5"/>
  <c r="X435" i="5"/>
  <c r="X576" i="5"/>
  <c r="X580" i="5"/>
  <c r="X556" i="5"/>
  <c r="X463" i="5"/>
  <c r="X474" i="5"/>
  <c r="X593" i="5"/>
  <c r="X414" i="5"/>
  <c r="X460" i="5"/>
  <c r="X585" i="5"/>
  <c r="X583" i="5"/>
  <c r="X419" i="5"/>
  <c r="X415" i="5"/>
  <c r="X608" i="5"/>
  <c r="X574" i="5"/>
  <c r="H39" i="6"/>
  <c r="D39" i="6"/>
  <c r="H26" i="6"/>
  <c r="H24" i="6"/>
  <c r="C24" i="6"/>
  <c r="H35" i="6"/>
  <c r="D35" i="6"/>
  <c r="H40" i="6"/>
  <c r="D40" i="6"/>
  <c r="H46" i="6"/>
  <c r="D46" i="6"/>
  <c r="H31" i="6"/>
  <c r="C31" i="6"/>
  <c r="D29" i="6"/>
  <c r="H30" i="6"/>
  <c r="H49" i="6"/>
  <c r="D49" i="6"/>
  <c r="H34" i="6"/>
  <c r="H32" i="6"/>
  <c r="D19" i="6"/>
  <c r="C19" i="6"/>
  <c r="K65" i="6"/>
  <c r="D24" i="6"/>
  <c r="D27" i="6"/>
  <c r="C42" i="6"/>
  <c r="C40" i="6"/>
  <c r="C41" i="6"/>
  <c r="C20" i="6"/>
  <c r="D20" i="6"/>
  <c r="C2" i="6"/>
  <c r="B2" i="6"/>
  <c r="F57" i="6"/>
  <c r="H57" i="6"/>
  <c r="H54" i="6"/>
  <c r="F62" i="6"/>
  <c r="H62" i="6"/>
  <c r="F58" i="6"/>
  <c r="H58" i="6"/>
  <c r="F60" i="6"/>
  <c r="H60" i="6"/>
  <c r="F63" i="6"/>
  <c r="H63" i="6"/>
  <c r="F59" i="6"/>
  <c r="H59" i="6"/>
  <c r="F55" i="6"/>
  <c r="C37" i="6"/>
  <c r="D25" i="6"/>
  <c r="D26" i="6"/>
  <c r="C26" i="6"/>
  <c r="D21" i="6"/>
  <c r="C21" i="6"/>
  <c r="D22" i="6"/>
  <c r="C22" i="6"/>
  <c r="H47" i="6"/>
  <c r="D47" i="6"/>
  <c r="C52" i="6"/>
  <c r="C50" i="6"/>
  <c r="C44" i="6"/>
  <c r="S430" i="5"/>
  <c r="S443" i="5"/>
  <c r="S419" i="5"/>
  <c r="S589" i="5"/>
  <c r="S521" i="5"/>
  <c r="S472" i="5"/>
  <c r="S596" i="5"/>
  <c r="S496" i="5"/>
  <c r="S366" i="5"/>
  <c r="S591" i="5"/>
  <c r="S439" i="5"/>
  <c r="S365" i="5"/>
  <c r="S403" i="5"/>
  <c r="S569" i="5"/>
  <c r="S553" i="5"/>
  <c r="S525" i="5"/>
  <c r="S469" i="5"/>
  <c r="S562" i="5"/>
  <c r="S394" i="5"/>
  <c r="S463" i="5"/>
  <c r="S477" i="5"/>
  <c r="S571" i="5"/>
  <c r="S579" i="5"/>
  <c r="S473" i="5"/>
  <c r="S576" i="5"/>
  <c r="S608" i="5"/>
  <c r="S354" i="5"/>
  <c r="S465" i="5"/>
  <c r="S493" i="5"/>
  <c r="S398" i="5"/>
  <c r="S402" i="5"/>
  <c r="S467" i="5"/>
  <c r="S375" i="5"/>
  <c r="S362" i="5"/>
  <c r="S378" i="5"/>
  <c r="S370" i="5"/>
  <c r="S517" i="5"/>
  <c r="S423" i="5"/>
  <c r="S475" i="5"/>
  <c r="S529" i="5"/>
  <c r="S458" i="5"/>
  <c r="S386" i="5"/>
  <c r="S534" i="5"/>
  <c r="S587" i="5"/>
  <c r="S554" i="5"/>
  <c r="S509" i="5"/>
  <c r="S522" i="5"/>
  <c r="S565" i="5"/>
  <c r="S447" i="5"/>
  <c r="S481" i="5"/>
  <c r="S367" i="5"/>
  <c r="S592" i="5"/>
  <c r="S438" i="5"/>
  <c r="S545" i="5"/>
  <c r="S391" i="5"/>
  <c r="S450" i="5"/>
  <c r="S442" i="5"/>
  <c r="S415" i="5"/>
  <c r="S435" i="5"/>
  <c r="S414" i="5"/>
  <c r="S462" i="5"/>
  <c r="S502" i="5"/>
  <c r="S538" i="5"/>
  <c r="S486" i="5"/>
  <c r="S407" i="5"/>
  <c r="S410" i="5"/>
  <c r="S567" i="5"/>
  <c r="S578" i="5"/>
  <c r="S454" i="5"/>
  <c r="S595" i="5"/>
  <c r="S490" i="5"/>
  <c r="S431" i="5"/>
  <c r="S513" i="5"/>
  <c r="S350" i="5"/>
  <c r="S358" i="5"/>
  <c r="S418" i="5"/>
  <c r="S557" i="5"/>
  <c r="S556" i="5"/>
  <c r="S549" i="5"/>
  <c r="S581" i="5"/>
  <c r="S580" i="5"/>
  <c r="S411" i="5"/>
  <c r="S446" i="5"/>
  <c r="S537" i="5"/>
  <c r="S485" i="5"/>
  <c r="S541" i="5"/>
  <c r="S573" i="5"/>
  <c r="S374" i="5"/>
  <c r="S426" i="5"/>
  <c r="S501" i="5"/>
  <c r="S460" i="5"/>
  <c r="S561" i="5"/>
  <c r="S422" i="5"/>
  <c r="S574" i="5"/>
  <c r="S505" i="5"/>
  <c r="S577" i="5"/>
  <c r="S466" i="5"/>
  <c r="S427" i="5"/>
  <c r="S518" i="5"/>
  <c r="S524" i="5"/>
  <c r="S406" i="5"/>
  <c r="S359" i="5"/>
  <c r="S506" i="5"/>
  <c r="S390" i="5"/>
  <c r="S395" i="5"/>
  <c r="S609" i="5"/>
  <c r="S575" i="5"/>
  <c r="S497" i="5"/>
  <c r="S434" i="5"/>
  <c r="S474" i="5"/>
  <c r="S585" i="5"/>
  <c r="S583" i="5"/>
  <c r="S588" i="5"/>
  <c r="S489" i="5"/>
  <c r="S593" i="5"/>
  <c r="G68" i="6"/>
  <c r="H68" i="6"/>
  <c r="D68" i="6"/>
  <c r="C39" i="6"/>
  <c r="C35" i="6"/>
  <c r="C46" i="6"/>
  <c r="D34" i="6"/>
  <c r="D31" i="6"/>
  <c r="C30" i="6"/>
  <c r="D30" i="6"/>
  <c r="C32" i="6"/>
  <c r="D32" i="6"/>
  <c r="G66" i="6"/>
  <c r="H66" i="6"/>
  <c r="C66" i="6"/>
  <c r="G67" i="6"/>
  <c r="H67" i="6"/>
  <c r="D67" i="6"/>
  <c r="G65" i="6"/>
  <c r="H65" i="6"/>
  <c r="C65" i="6"/>
  <c r="C49" i="6"/>
  <c r="C47" i="6"/>
  <c r="D60" i="6"/>
  <c r="D58" i="6"/>
  <c r="C58" i="6"/>
  <c r="D63" i="6"/>
  <c r="C63" i="6"/>
  <c r="C62" i="6"/>
  <c r="D62" i="6"/>
  <c r="D54" i="6"/>
  <c r="D57" i="6"/>
  <c r="C57" i="6"/>
  <c r="F56" i="6"/>
  <c r="H56" i="6"/>
  <c r="H55" i="6"/>
  <c r="D59" i="6"/>
  <c r="C59" i="6"/>
  <c r="C68" i="6"/>
  <c r="D65" i="6"/>
  <c r="D66" i="6"/>
  <c r="C67" i="6"/>
  <c r="D55" i="6"/>
  <c r="C55" i="6"/>
  <c r="D56" i="6"/>
  <c r="C56" i="6"/>
  <c r="G64" i="6" a="1"/>
  <c r="G64" i="6" l="1"/>
  <c r="A16" i="6"/>
  <c r="H69" i="6"/>
  <c r="B32" i="4"/>
  <c r="A19" i="6" s="1"/>
  <c r="B64" i="6" l="1"/>
  <c r="H64" i="6"/>
  <c r="D64" i="6" l="1"/>
  <c r="C64"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<sst xmlns="http://schemas.openxmlformats.org/spreadsheetml/2006/main" count="27152" uniqueCount="16380">
  <si>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</si>
  <si>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</si>
  <si>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</si>
  <si>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</si>
  <si>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</si>
  <si>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</si>
  <si>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</si>
  <si>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</si>
  <si>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</si>
  <si>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</si>
  <si>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</si>
  <si>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</si>
  <si>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</si>
  <si>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</si>
  <si>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</si>
  <si>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</si>
  <si>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</si>
  <si>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</si>
  <si>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</si>
  <si>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</si>
  <si>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</si>
  <si>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</si>
  <si>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</si>
  <si>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</si>
  <si>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</si>
  <si>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</si>
  <si>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</si>
  <si>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</si>
  <si>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</si>
  <si>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</si>
  <si>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</si>
  <si>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</si>
  <si>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</si>
  <si>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</si>
  <si>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</si>
  <si>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</si>
  <si>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</si>
  <si>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</si>
  <si>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</si>
  <si>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</si>
  <si>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</si>
  <si>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</si>
  <si>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</si>
  <si>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</si>
  <si>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</si>
  <si>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</si>
  <si>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</si>
  <si>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</si>
  <si>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</si>
  <si>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</si>
  <si>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</si>
  <si>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</si>
  <si>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</si>
  <si>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</si>
  <si>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</si>
  <si>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</si>
  <si>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</si>
  <si>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</si>
  <si>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</si>
  <si>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</si>
  <si>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</si>
  <si>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</si>
  <si>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</si>
  <si>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</si>
  <si>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</si>
  <si>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</si>
  <si>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</si>
  <si>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</si>
  <si>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</si>
  <si>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</si>
  <si>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</si>
  <si>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</si>
  <si>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</si>
  <si>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</si>
  <si>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</si>
  <si>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</si>
  <si>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</si>
  <si>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</si>
  <si>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</si>
  <si>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</si>
  <si>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</si>
  <si>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</si>
  <si>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</si>
  <si>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</si>
  <si>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</si>
  <si>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</si>
  <si>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</si>
  <si>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</si>
  <si>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</si>
  <si>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</si>
  <si>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</si>
  <si>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</si>
  <si>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</si>
  <si>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</si>
  <si>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</si>
  <si>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</si>
  <si>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</si>
  <si>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</si>
  <si>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</si>
  <si>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</si>
  <si>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</si>
  <si>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</si>
  <si>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</si>
  <si>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</si>
  <si>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</si>
  <si>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</si>
  <si>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</si>
  <si>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</si>
  <si>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</si>
  <si>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</si>
  <si>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</si>
  <si>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</si>
  <si>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</si>
  <si>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</si>
  <si>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</si>
  <si>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</si>
  <si>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</si>
  <si>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</si>
  <si>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</si>
  <si>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</si>
  <si>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</si>
  <si>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</si>
  <si>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</si>
  <si>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</si>
  <si>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</si>
  <si>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</si>
  <si>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</si>
  <si>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</si>
  <si>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</si>
  <si>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</si>
  <si>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</si>
  <si>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</si>
  <si>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</si>
  <si>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</si>
  <si>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</si>
  <si>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</si>
  <si>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</si>
  <si>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</si>
  <si>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</si>
  <si>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</si>
  <si>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</si>
  <si>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</si>
  <si>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</si>
  <si>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</si>
  <si>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</si>
  <si>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</si>
  <si>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</si>
  <si>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</si>
  <si>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</si>
  <si>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</si>
  <si>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</si>
  <si>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</si>
  <si>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</si>
  <si>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</si>
  <si>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</si>
  <si>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</si>
  <si>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</si>
  <si>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</si>
  <si>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</si>
  <si>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</si>
  <si>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</si>
  <si>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</si>
  <si>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</si>
  <si>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</si>
  <si>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</si>
  <si>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</si>
  <si>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</si>
  <si>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</si>
  <si>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</si>
  <si>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</si>
  <si>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</si>
  <si>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</si>
  <si>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</si>
  <si>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</si>
  <si>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</si>
  <si>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</si>
  <si>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</si>
  <si>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</si>
  <si>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</si>
  <si>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</si>
  <si>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</si>
  <si>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</si>
  <si>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</si>
  <si>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</si>
  <si>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</si>
  <si>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</si>
  <si>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</si>
  <si>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</si>
  <si>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</si>
  <si>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</si>
  <si>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</si>
  <si>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</si>
  <si>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</si>
  <si>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</si>
  <si>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</si>
  <si>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</si>
  <si>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</si>
  <si>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</si>
  <si>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</si>
  <si>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</si>
  <si>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</si>
  <si>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</si>
  <si>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</si>
  <si>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</si>
  <si>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</si>
  <si>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</si>
  <si>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</si>
  <si>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</si>
  <si>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</si>
  <si>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</si>
  <si>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</si>
  <si>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</si>
  <si>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</si>
  <si>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</si>
  <si>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</si>
  <si>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</si>
  <si>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</si>
  <si>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</si>
  <si>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</si>
  <si>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</si>
  <si>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</si>
  <si>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</si>
  <si>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</si>
  <si>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</si>
  <si>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</si>
  <si>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</si>
  <si>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</si>
  <si>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</si>
  <si>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</si>
  <si>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</si>
  <si>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</si>
  <si>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</si>
  <si>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</si>
  <si>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</si>
  <si>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</si>
  <si>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</si>
  <si>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</si>
  <si>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</si>
  <si>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</si>
  <si>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</si>
  <si>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</si>
  <si>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</si>
  <si>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</si>
  <si>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</si>
  <si>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</si>
  <si>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</si>
  <si>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</si>
  <si>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</si>
  <si>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</si>
  <si>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</si>
  <si>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</si>
  <si>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</si>
  <si>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</si>
  <si>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</si>
  <si>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</si>
  <si>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</si>
  <si>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</si>
  <si>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</si>
  <si>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</si>
  <si>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</si>
  <si>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</si>
  <si>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</si>
  <si>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</si>
  <si>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</si>
  <si>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</si>
  <si>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</si>
  <si>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</si>
  <si>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</si>
  <si>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</si>
  <si>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</si>
  <si>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</si>
  <si>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</si>
  <si>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</si>
  <si>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</si>
  <si>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</si>
  <si>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</si>
  <si>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</si>
  <si>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</si>
  <si>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</si>
  <si>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</si>
  <si>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</si>
  <si>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</si>
  <si>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</si>
  <si>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</si>
  <si>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</si>
  <si>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</si>
  <si>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</si>
  <si>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</si>
  <si>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</si>
  <si>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</si>
  <si>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</si>
  <si>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</si>
  <si>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</si>
  <si>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</si>
  <si>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</si>
  <si>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</si>
  <si>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</si>
  <si>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</si>
  <si>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</si>
  <si>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</si>
  <si>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</si>
  <si>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</si>
  <si>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</si>
  <si>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</si>
  <si>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</si>
  <si>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</si>
  <si>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</si>
  <si>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</si>
  <si>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</si>
  <si>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</si>
  <si>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</si>
  <si>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</si>
  <si>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</si>
  <si>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</si>
  <si>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</si>
  <si>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</si>
  <si>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</si>
  <si>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</si>
  <si>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</si>
  <si>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</si>
  <si>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</si>
  <si>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</si>
  <si>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</si>
  <si>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</si>
  <si>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</si>
  <si>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</si>
  <si>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</si>
  <si>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</si>
  <si>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</si>
  <si>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</si>
  <si>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</si>
  <si>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</si>
  <si>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</si>
  <si>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</si>
  <si>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</si>
  <si>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</si>
  <si>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</si>
  <si>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</si>
  <si>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</si>
  <si>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</si>
  <si>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</si>
  <si>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</si>
  <si>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</si>
  <si>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</si>
  <si>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</si>
  <si>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</si>
  <si>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</si>
  <si>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</si>
  <si>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</si>
  <si>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</si>
  <si>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</si>
  <si>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</si>
  <si>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</si>
  <si>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</si>
  <si>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</si>
  <si>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</si>
  <si>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</si>
  <si>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</si>
  <si>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</si>
  <si>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</si>
  <si>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</si>
  <si>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</si>
  <si>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</si>
  <si>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</si>
  <si>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</si>
  <si>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</si>
  <si>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</si>
  <si>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</si>
  <si>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</si>
  <si>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</si>
  <si>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</si>
  <si>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</si>
  <si>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</si>
  <si>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</si>
  <si>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</si>
  <si>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</si>
  <si>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</si>
  <si>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</si>
  <si>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</si>
  <si>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</si>
  <si>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</si>
  <si>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</si>
  <si>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</si>
  <si>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</si>
  <si>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</si>
  <si>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</si>
  <si>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</si>
  <si>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</si>
  <si>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</si>
  <si>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</si>
  <si>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</si>
  <si>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</si>
  <si>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</si>
  <si>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</si>
  <si>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</si>
  <si>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</si>
  <si>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</si>
  <si>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</si>
  <si>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</si>
  <si>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</si>
  <si>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</si>
  <si>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</si>
  <si>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</si>
  <si>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</si>
  <si>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</si>
  <si>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</si>
  <si>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</si>
  <si>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</si>
  <si>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</si>
  <si>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</si>
  <si>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</si>
  <si>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</si>
  <si>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</si>
  <si>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</si>
  <si>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</si>
  <si>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</si>
  <si>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</si>
  <si>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</si>
  <si>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</si>
  <si>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</si>
  <si>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</si>
  <si>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</si>
  <si>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</si>
  <si>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</si>
  <si>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</si>
  <si>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</si>
  <si>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</si>
  <si>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</si>
  <si>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</si>
  <si>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</si>
  <si>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</si>
  <si>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</si>
  <si>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</si>
  <si>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</si>
  <si>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</si>
  <si>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</si>
  <si>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</si>
  <si>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</si>
  <si>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</si>
  <si>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</si>
  <si>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</si>
  <si>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</si>
  <si>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</si>
  <si>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</si>
  <si>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</si>
  <si>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</si>
  <si>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</si>
  <si>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</si>
  <si>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</si>
  <si>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</si>
  <si>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</si>
  <si>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</si>
  <si>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</si>
  <si>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</si>
  <si>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</si>
  <si>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</si>
  <si>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</si>
  <si>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</si>
  <si>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</si>
  <si>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</si>
  <si>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</si>
  <si>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</si>
  <si>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</si>
  <si>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</si>
  <si>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</si>
  <si>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</si>
  <si>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</si>
  <si>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</si>
  <si>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</si>
  <si>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</si>
  <si>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</si>
  <si>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</si>
  <si>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</si>
  <si>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</si>
  <si>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</si>
  <si>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</si>
  <si>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</si>
  <si>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</si>
  <si>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</si>
  <si>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</si>
  <si>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</si>
  <si>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</si>
  <si>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</si>
  <si>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</si>
  <si>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</si>
  <si>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</si>
  <si>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</si>
  <si>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</si>
  <si>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</si>
  <si>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</si>
  <si>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</si>
  <si>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</si>
  <si>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</si>
  <si>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</si>
  <si>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</si>
  <si>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</si>
  <si>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</si>
  <si>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</si>
  <si>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</si>
  <si>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</si>
  <si>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</si>
  <si>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</si>
  <si>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</si>
  <si>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</si>
  <si>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</si>
  <si>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</si>
  <si>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</si>
  <si>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</si>
  <si>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</si>
  <si>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</si>
  <si>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</si>
  <si>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</si>
  <si>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</si>
  <si>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</si>
  <si>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</si>
  <si>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</si>
  <si>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</si>
  <si>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</si>
  <si>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</si>
  <si>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</si>
  <si>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</si>
  <si>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</si>
  <si>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</si>
  <si>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</si>
  <si>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</si>
  <si>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</si>
  <si>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</si>
  <si>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</si>
  <si>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</si>
  <si>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</si>
  <si>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</si>
  <si>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</si>
  <si>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</si>
  <si>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</si>
  <si>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</si>
  <si>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</si>
  <si>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</si>
  <si>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</si>
  <si>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</si>
  <si>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</si>
  <si>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</si>
  <si>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</si>
  <si>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</si>
  <si>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</si>
  <si>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</si>
  <si>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</si>
  <si>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</si>
  <si>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</si>
  <si>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</si>
  <si>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</si>
  <si>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</si>
  <si>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</si>
  <si>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</si>
  <si>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</si>
  <si>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</si>
  <si>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</si>
  <si>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</si>
  <si>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</si>
  <si>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</si>
  <si>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</si>
  <si>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</si>
  <si>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</si>
  <si>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</si>
  <si>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</si>
  <si>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</si>
  <si>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</si>
  <si>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</si>
  <si>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</si>
  <si>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</si>
  <si>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</si>
  <si>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</si>
  <si>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</si>
  <si>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</si>
  <si>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</si>
  <si>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</si>
  <si>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</si>
  <si>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</si>
  <si>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</si>
  <si>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</si>
  <si>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</si>
  <si>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</si>
  <si>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</si>
  <si>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</si>
  <si>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</si>
  <si>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</si>
  <si>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</si>
  <si>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</si>
  <si>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</si>
  <si>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</si>
  <si>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</si>
  <si>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</si>
  <si>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</si>
  <si>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</si>
  <si>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</si>
  <si>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</si>
  <si>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</si>
  <si>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</si>
  <si>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</si>
  <si>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</si>
  <si>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</si>
  <si>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</si>
  <si>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</si>
  <si>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</si>
  <si>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</si>
  <si>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</si>
  <si>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</si>
  <si>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</si>
  <si>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</si>
  <si>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</si>
  <si>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</si>
  <si>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</si>
  <si>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</si>
  <si>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</si>
  <si>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</si>
  <si>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</si>
  <si>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</si>
  <si>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</si>
  <si>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</si>
  <si>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</si>
  <si>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</si>
  <si>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</si>
  <si>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</si>
  <si>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</si>
  <si>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</si>
  <si>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</si>
  <si>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</si>
  <si>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</si>
  <si>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</si>
  <si>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</si>
  <si>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</si>
  <si>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</si>
  <si>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</si>
  <si>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</si>
  <si>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</si>
  <si>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</si>
  <si>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</si>
  <si>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</si>
  <si>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</si>
  <si>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</si>
  <si>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</si>
  <si>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</si>
  <si>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</si>
  <si>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</si>
  <si>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</si>
  <si>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</si>
  <si>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</si>
  <si>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</si>
  <si>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</si>
  <si>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</si>
  <si>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</si>
  <si>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</si>
  <si>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</si>
  <si>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</si>
  <si>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</si>
  <si>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</si>
  <si>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</si>
  <si>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</si>
  <si>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</si>
  <si>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</si>
  <si>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</si>
  <si>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</si>
  <si>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</si>
  <si>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</si>
  <si>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</si>
  <si>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</si>
  <si>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</si>
  <si>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</si>
  <si>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</si>
  <si>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</si>
  <si>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</si>
  <si>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</si>
  <si>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</si>
  <si>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</si>
  <si>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</si>
  <si>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</si>
  <si>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</si>
  <si>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</si>
  <si>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</si>
  <si>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</si>
  <si>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</si>
  <si>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</si>
  <si>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</si>
  <si>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</si>
  <si>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</si>
  <si>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</si>
  <si>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</si>
  <si>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</si>
  <si>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</si>
  <si>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</si>
  <si>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</si>
  <si>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</si>
  <si>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</si>
  <si>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</si>
  <si>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</si>
  <si>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</si>
  <si>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</si>
  <si>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</si>
  <si>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</si>
  <si>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</si>
  <si>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</si>
  <si>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</si>
  <si>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</si>
  <si>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</si>
  <si>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</si>
  <si>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</si>
  <si>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</si>
  <si>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</si>
  <si>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</si>
  <si>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</si>
  <si>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</si>
  <si>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</si>
  <si>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</si>
  <si>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</si>
  <si>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</si>
  <si>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</si>
  <si>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</si>
  <si>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</si>
  <si>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</si>
  <si>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</si>
  <si>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</si>
  <si>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</si>
  <si>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</si>
  <si>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</si>
  <si>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</si>
  <si>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</si>
  <si>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</si>
  <si>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</si>
  <si>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</si>
  <si>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</si>
  <si>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</si>
  <si>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</si>
  <si>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</si>
  <si>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</si>
  <si>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</si>
  <si>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</si>
  <si>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</si>
  <si>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</si>
  <si>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</si>
  <si>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</si>
  <si>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</si>
  <si>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</si>
  <si>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</si>
  <si>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</si>
  <si>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</si>
  <si>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</si>
  <si>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</si>
  <si>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</si>
  <si>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</si>
  <si>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</si>
  <si>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</si>
  <si>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</si>
  <si>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</si>
  <si>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</si>
  <si>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</si>
  <si>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</si>
  <si>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</si>
  <si>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</si>
  <si>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</si>
  <si>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</si>
  <si>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</si>
  <si>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</si>
  <si>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</si>
  <si>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</si>
  <si>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</si>
  <si>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</si>
  <si>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</si>
  <si>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</si>
  <si>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</si>
  <si>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</si>
  <si>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</si>
  <si>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</si>
  <si>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</si>
  <si>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</si>
  <si>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</si>
  <si>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</si>
  <si>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</si>
  <si>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</si>
  <si>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</si>
  <si>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</si>
  <si>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</si>
  <si>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</si>
  <si>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</si>
  <si>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</si>
  <si>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</si>
  <si>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</si>
  <si>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</si>
  <si>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</si>
  <si>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</si>
  <si>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</si>
  <si>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</si>
  <si>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</si>
  <si>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</si>
  <si>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</si>
  <si>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</si>
  <si>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</si>
  <si>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</si>
  <si>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</si>
  <si>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</si>
  <si>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</si>
  <si>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</si>
  <si>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</si>
  <si>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</si>
  <si>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</si>
  <si>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</si>
  <si>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</si>
  <si>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</si>
  <si>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</si>
  <si>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</si>
  <si>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</si>
  <si>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</si>
  <si>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</si>
  <si>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</si>
  <si>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</si>
  <si>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</si>
  <si>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</si>
  <si>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</si>
  <si>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</si>
  <si>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</si>
  <si>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</si>
  <si>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</si>
  <si>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</si>
  <si>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</si>
  <si>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</si>
  <si>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</si>
  <si>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</si>
  <si>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</si>
  <si>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</si>
  <si>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</si>
  <si>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</si>
  <si>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</si>
  <si>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</si>
  <si>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</si>
  <si>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</si>
  <si>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</si>
  <si>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</si>
  <si>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</si>
  <si>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</si>
  <si>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</si>
  <si>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</si>
  <si>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</si>
  <si>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</si>
  <si>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</si>
  <si>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</si>
  <si>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</si>
  <si>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</si>
  <si>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</si>
  <si>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</si>
  <si>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</si>
  <si>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</si>
  <si>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</si>
  <si>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</si>
  <si>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</si>
  <si>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</si>
  <si>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</si>
  <si>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</si>
  <si>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</si>
  <si>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</si>
  <si>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</si>
  <si>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</si>
  <si>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</si>
  <si>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</si>
  <si>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</si>
  <si>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</si>
  <si>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</si>
  <si>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</si>
  <si>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</si>
  <si>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</si>
  <si>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</si>
  <si>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</si>
  <si>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</si>
  <si>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</si>
  <si>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</si>
  <si>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</si>
  <si>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</si>
  <si>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</si>
  <si>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</si>
  <si>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</si>
  <si>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</si>
  <si>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</si>
  <si>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</si>
  <si>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</si>
  <si>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</si>
  <si>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</si>
  <si>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</si>
  <si>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</si>
  <si>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</si>
  <si>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</si>
  <si>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</si>
  <si>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</si>
  <si>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</si>
  <si>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</si>
  <si>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</si>
  <si>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</si>
  <si>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</si>
  <si>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</si>
  <si>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</si>
  <si>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</si>
  <si>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</si>
  <si>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</si>
  <si>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</si>
  <si>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</si>
  <si>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</si>
  <si>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</si>
  <si>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</si>
  <si>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</si>
  <si>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</si>
  <si>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</si>
  <si>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</si>
  <si>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</si>
  <si>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</si>
  <si>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</si>
  <si>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</si>
  <si>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</si>
  <si>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</si>
  <si>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</si>
  <si>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</si>
  <si>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</si>
  <si>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</si>
  <si>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</si>
  <si>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</si>
  <si>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</si>
  <si>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</si>
  <si>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</si>
  <si>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</si>
  <si>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</si>
  <si>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</si>
  <si>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</si>
  <si>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</si>
  <si>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</si>
  <si>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</si>
  <si>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</si>
  <si>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</si>
  <si>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</si>
  <si>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</si>
  <si>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</si>
  <si>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</si>
  <si>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</si>
  <si>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</si>
  <si>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</si>
  <si>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</si>
  <si>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</si>
  <si>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</si>
  <si>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</si>
  <si>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</si>
  <si>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</si>
  <si>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</si>
  <si>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</si>
  <si>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</si>
  <si>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</si>
  <si>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</si>
  <si>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</si>
  <si>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</si>
  <si>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</si>
  <si>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</si>
  <si>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</si>
  <si>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</si>
  <si>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</si>
  <si>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</si>
  <si>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</si>
  <si>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</si>
  <si>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</si>
  <si>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</si>
  <si>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</si>
  <si>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</si>
  <si>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</si>
  <si>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</si>
  <si>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</si>
  <si>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</si>
  <si>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</si>
  <si>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</si>
  <si>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</si>
  <si>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</si>
  <si>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</si>
  <si>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</si>
  <si>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</si>
  <si>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</si>
  <si>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</si>
  <si>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</si>
  <si>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</si>
  <si>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</si>
  <si>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</si>
  <si>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</si>
  <si>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</si>
  <si>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</si>
  <si>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</si>
  <si>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</si>
  <si>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</si>
  <si>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</si>
  <si>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</si>
  <si>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</si>
  <si>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</si>
  <si>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</si>
  <si>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</si>
  <si>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</si>
  <si>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</si>
  <si>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</si>
  <si>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</si>
  <si>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</si>
  <si>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</si>
  <si>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</si>
  <si>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</si>
  <si>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</si>
  <si>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</si>
  <si>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</si>
  <si>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</si>
  <si>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</si>
  <si>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</si>
  <si>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</si>
  <si>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</si>
  <si>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</si>
  <si>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</si>
  <si>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</si>
  <si>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</si>
  <si>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</si>
  <si>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</si>
  <si>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</si>
  <si>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</si>
  <si>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</si>
  <si>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</si>
  <si>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</si>
  <si>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</si>
  <si>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</si>
  <si>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</si>
  <si>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</si>
  <si>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</si>
  <si>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</si>
  <si>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</si>
  <si>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</si>
  <si>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</si>
  <si>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</si>
  <si>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</si>
  <si>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</si>
  <si>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</si>
  <si>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</si>
  <si>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</si>
  <si>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</si>
  <si>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</si>
  <si>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</si>
  <si>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</si>
  <si>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</si>
  <si>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</si>
  <si>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</si>
  <si>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</si>
  <si>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</si>
  <si>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</si>
  <si>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</si>
  <si>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</si>
  <si>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</si>
  <si>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</si>
  <si>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</si>
  <si>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</si>
  <si>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</si>
  <si>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</si>
  <si>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</si>
  <si>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</si>
  <si>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</si>
  <si>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</si>
  <si>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</si>
  <si>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</si>
  <si>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</si>
  <si>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</si>
  <si>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</si>
  <si>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</si>
  <si>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</si>
  <si>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</si>
  <si>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</si>
  <si>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</si>
  <si>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</si>
  <si>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</si>
  <si>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</si>
  <si>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</si>
  <si>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</si>
  <si>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</si>
  <si>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</si>
  <si>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</si>
  <si>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</si>
  <si>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</si>
  <si>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</si>
  <si>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</si>
  <si>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</si>
  <si>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</si>
  <si>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</si>
  <si>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</si>
  <si>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</si>
  <si>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</si>
  <si>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</si>
  <si>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</si>
  <si>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</si>
  <si>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</si>
  <si>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</si>
  <si>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</si>
  <si>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</si>
  <si>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</si>
  <si>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</si>
  <si>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</si>
  <si>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</si>
  <si>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</si>
  <si>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</si>
  <si>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</si>
  <si>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</si>
  <si>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</si>
  <si>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</si>
  <si>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</si>
  <si>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</si>
  <si>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</si>
  <si>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</si>
  <si>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</si>
  <si>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</si>
  <si>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</si>
  <si>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</si>
  <si>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</si>
  <si>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</si>
  <si>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</si>
  <si>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</si>
  <si>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</si>
  <si>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</si>
  <si>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</si>
  <si>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</si>
  <si>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</si>
  <si>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</si>
  <si>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</si>
  <si>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</si>
  <si>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</si>
  <si>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</si>
  <si>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</si>
  <si>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</si>
  <si>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</si>
  <si>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</si>
  <si>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</si>
  <si>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</si>
  <si>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</si>
  <si>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</si>
  <si>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</si>
  <si>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</si>
  <si>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</si>
  <si>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</si>
  <si>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</si>
  <si>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</si>
  <si>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</si>
  <si>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</si>
  <si>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</si>
  <si>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</si>
  <si>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</si>
  <si>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</si>
  <si>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</si>
  <si>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</si>
  <si>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</si>
  <si>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</si>
  <si>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</si>
  <si>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</si>
  <si>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</si>
  <si>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</si>
  <si>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</si>
  <si>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</si>
  <si>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</si>
  <si>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</si>
  <si>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</si>
  <si>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</si>
  <si>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</si>
  <si>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</si>
  <si>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</si>
  <si>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</si>
  <si>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</si>
  <si>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</si>
  <si>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</si>
  <si>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</si>
  <si>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</si>
  <si>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</si>
  <si>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</si>
  <si>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</si>
  <si>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</si>
  <si>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</si>
  <si>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</si>
  <si>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</si>
  <si>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</si>
  <si>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</si>
  <si>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</si>
  <si>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</si>
  <si>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</si>
  <si>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</si>
  <si>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</si>
  <si>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</si>
  <si>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</si>
  <si>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</si>
  <si>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</si>
  <si>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</si>
  <si>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</si>
  <si>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</si>
  <si>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</si>
  <si>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</si>
  <si>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</si>
  <si>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</si>
  <si>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</si>
  <si>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</si>
  <si>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</si>
  <si>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</si>
  <si>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</si>
  <si>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</si>
  <si>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</si>
  <si>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</si>
  <si>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</si>
  <si>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</si>
  <si>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</si>
  <si>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</si>
  <si>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</si>
  <si>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</si>
  <si>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</si>
  <si>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</si>
  <si>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</si>
  <si>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</si>
  <si>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</si>
  <si>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</si>
  <si>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</si>
  <si>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</si>
  <si>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</si>
  <si>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</si>
  <si>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</si>
  <si>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</si>
  <si>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</si>
  <si>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</si>
  <si>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</si>
  <si>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</si>
  <si>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</si>
  <si>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</si>
  <si>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</si>
  <si>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</si>
  <si>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</si>
  <si>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</si>
  <si>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</si>
  <si>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</si>
  <si>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</si>
  <si>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</si>
  <si>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</si>
  <si>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</si>
  <si>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</si>
  <si>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</si>
  <si>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</si>
  <si>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</si>
  <si>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</si>
  <si>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</si>
  <si>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</si>
  <si>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</si>
  <si>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</si>
  <si>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</si>
  <si>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</si>
  <si>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</si>
  <si>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</si>
  <si>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</si>
  <si>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</si>
  <si>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</si>
  <si>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</si>
  <si>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</si>
  <si>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</si>
  <si>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</si>
  <si>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</si>
  <si>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</si>
  <si>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</si>
  <si>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</si>
  <si>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</si>
  <si>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</si>
  <si>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</si>
  <si>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</si>
  <si>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</si>
  <si>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</si>
  <si>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</si>
  <si>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</si>
  <si>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</si>
  <si>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</si>
  <si>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</si>
  <si>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</si>
  <si>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</si>
  <si>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</si>
  <si>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</si>
  <si>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</si>
  <si>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</si>
  <si>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</si>
  <si>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</si>
  <si>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</si>
  <si>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</si>
  <si>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</si>
  <si>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</si>
  <si>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</si>
  <si>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</si>
  <si>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</si>
  <si>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</si>
  <si>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</si>
  <si>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</si>
  <si>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</si>
  <si>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</si>
  <si>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</si>
  <si>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</si>
  <si>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</si>
  <si>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</si>
  <si>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</si>
  <si>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</si>
  <si>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</si>
  <si>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</si>
  <si>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</si>
  <si>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</si>
  <si>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</si>
  <si>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</si>
  <si>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</si>
  <si>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</si>
  <si>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</si>
  <si>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</si>
  <si>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</si>
  <si>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</si>
  <si>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</si>
  <si>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</si>
  <si>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</si>
  <si>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</si>
  <si>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</si>
  <si>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</si>
  <si>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</si>
  <si>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</si>
  <si>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</si>
  <si>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</si>
  <si>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</si>
  <si>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</si>
  <si>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</si>
  <si>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</si>
  <si>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</si>
  <si>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</si>
  <si>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</si>
  <si>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</si>
  <si>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</si>
  <si>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</si>
  <si>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</si>
  <si>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</si>
  <si>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</si>
  <si>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</si>
  <si>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</si>
  <si>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</si>
  <si>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</si>
  <si>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</si>
  <si>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</si>
  <si>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</si>
  <si>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</si>
  <si>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</si>
  <si>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</si>
  <si>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</si>
  <si>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</si>
  <si>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</si>
  <si>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</si>
  <si>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</si>
  <si>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</si>
  <si>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</si>
  <si>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</si>
  <si>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</si>
  <si>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</si>
  <si>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</si>
  <si>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</si>
  <si>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</si>
  <si>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</si>
  <si>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</si>
  <si>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</si>
  <si>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</si>
  <si>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</si>
  <si>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</si>
  <si>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</si>
  <si>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</si>
  <si>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</si>
  <si>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</si>
  <si>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</si>
  <si>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</si>
  <si>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</si>
  <si>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</si>
  <si>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</si>
  <si>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</si>
  <si>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</si>
  <si>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</si>
  <si>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</si>
  <si>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</si>
  <si>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</si>
  <si>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</si>
  <si>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</si>
  <si>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</si>
  <si>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</si>
  <si>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</si>
  <si>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</si>
  <si>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</si>
  <si>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</si>
  <si>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</si>
  <si>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</si>
  <si>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</si>
  <si>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</si>
  <si>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</si>
  <si>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</si>
  <si>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</si>
  <si>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</si>
  <si>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</si>
  <si>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</si>
  <si>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</si>
  <si>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</si>
  <si>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</si>
  <si>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</si>
  <si>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</si>
  <si>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</si>
  <si>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</si>
  <si>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</si>
  <si>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</si>
  <si>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</si>
  <si>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</si>
  <si>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</si>
  <si>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</si>
  <si>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</si>
  <si>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</si>
  <si>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</si>
  <si>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</si>
  <si>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</si>
  <si>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</si>
  <si>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</si>
  <si>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</si>
  <si>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</si>
  <si>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</si>
  <si>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</si>
  <si>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</si>
  <si>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</si>
  <si>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</si>
  <si>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</si>
  <si>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</si>
  <si>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</si>
  <si>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</si>
  <si>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</si>
  <si>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</si>
  <si>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</si>
  <si>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</si>
  <si>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</si>
  <si>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</si>
  <si>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</si>
  <si>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</si>
  <si>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</si>
  <si>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</si>
  <si>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</si>
  <si>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</si>
  <si>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</si>
  <si>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</si>
  <si>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</si>
  <si>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</si>
  <si>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</si>
  <si>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</si>
  <si>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</si>
  <si>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</si>
  <si>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</si>
  <si>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</si>
  <si>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</si>
  <si>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</si>
  <si>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</si>
  <si>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</si>
  <si>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</si>
  <si>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</si>
  <si>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</si>
  <si>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</si>
  <si>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</si>
  <si>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</si>
  <si>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</si>
  <si>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</si>
  <si>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</si>
  <si>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</si>
  <si>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</si>
  <si>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</si>
  <si>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</si>
  <si>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</si>
  <si>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</si>
  <si>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</si>
  <si>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</si>
  <si>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</si>
  <si>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</si>
  <si>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</si>
  <si>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</si>
  <si>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</si>
  <si>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</si>
  <si>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</si>
  <si>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</si>
  <si>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</si>
  <si>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</si>
  <si>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</si>
  <si>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</si>
  <si>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</si>
  <si>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</si>
  <si>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</si>
  <si>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</si>
  <si>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</si>
  <si>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</si>
  <si>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</si>
  <si>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</si>
  <si>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</si>
  <si>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</si>
  <si>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</si>
  <si>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</si>
  <si>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</si>
  <si>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</si>
  <si>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</si>
  <si>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</si>
  <si>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</si>
  <si>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</si>
  <si>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</si>
  <si>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</si>
  <si>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</si>
  <si>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</si>
  <si>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</si>
  <si>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</si>
  <si>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</si>
  <si>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</si>
  <si>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</si>
  <si>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</si>
  <si>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</si>
  <si>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</si>
  <si>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</si>
  <si>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</si>
  <si>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</si>
  <si>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</si>
  <si>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</si>
  <si>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</si>
  <si>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</si>
  <si>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</si>
  <si>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</si>
  <si>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</si>
  <si>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</si>
  <si>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</si>
  <si>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</si>
  <si>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</si>
  <si>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</si>
  <si>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</si>
  <si>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</si>
  <si>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</si>
  <si>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</si>
  <si>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</si>
  <si>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</si>
  <si>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</si>
  <si>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</si>
  <si>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</si>
  <si>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</si>
  <si>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</si>
  <si>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</si>
  <si>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</si>
  <si>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</si>
  <si>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</si>
  <si>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</si>
  <si>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</si>
  <si>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</si>
  <si>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</si>
  <si>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</si>
  <si>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</si>
  <si>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</si>
  <si>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</si>
  <si>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</si>
  <si>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</si>
  <si>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</si>
  <si>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</si>
  <si>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</si>
  <si>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</si>
  <si>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</si>
  <si>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</si>
  <si>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</si>
  <si>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</si>
  <si>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</si>
  <si>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</si>
  <si>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</si>
  <si>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</si>
  <si>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</si>
  <si>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</si>
  <si>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</si>
  <si>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</si>
  <si>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</si>
  <si>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</si>
  <si>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</si>
  <si>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</si>
  <si>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</si>
  <si>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</si>
  <si>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</si>
  <si>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</si>
  <si>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</si>
  <si>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</si>
  <si>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</si>
  <si>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</si>
  <si>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</si>
  <si>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</si>
  <si>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</si>
  <si>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</si>
  <si>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</si>
  <si>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</si>
  <si>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</si>
  <si>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</si>
  <si>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</si>
  <si>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</si>
  <si>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</si>
  <si>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</si>
  <si>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</si>
  <si>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</si>
  <si>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</si>
  <si>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</si>
  <si>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</si>
  <si>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</si>
  <si>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</si>
  <si>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</si>
  <si>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</si>
  <si>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</si>
  <si>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</si>
  <si>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</si>
  <si>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</si>
  <si>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</si>
  <si>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</si>
  <si>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</si>
  <si>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</si>
  <si>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</si>
  <si>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</si>
  <si>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</si>
  <si>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</si>
  <si>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</si>
  <si>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</si>
  <si>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</si>
  <si>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</si>
  <si>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</si>
  <si>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</si>
  <si>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</si>
  <si>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</si>
  <si>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</si>
  <si>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</si>
  <si>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</si>
  <si>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</si>
  <si>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</si>
  <si>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</si>
  <si>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</si>
  <si>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</si>
  <si>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</si>
  <si>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</si>
  <si>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</si>
  <si>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</si>
  <si>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</si>
  <si>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</si>
  <si>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</si>
  <si>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</si>
  <si>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</si>
  <si>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</si>
  <si>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</si>
  <si>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</si>
  <si>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</si>
  <si>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</si>
  <si>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</si>
  <si>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</si>
  <si>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</si>
  <si>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</si>
  <si>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</si>
  <si>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</si>
  <si>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</si>
  <si>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</si>
  <si>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</si>
  <si>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</si>
  <si>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</si>
  <si>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</si>
  <si>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</si>
  <si>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</si>
  <si>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</si>
  <si>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</si>
  <si>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</si>
  <si>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</si>
  <si>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</si>
  <si>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</si>
  <si>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</si>
  <si>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</si>
  <si>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</si>
  <si>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</si>
  <si>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</si>
  <si>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</si>
  <si>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</si>
  <si>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</si>
  <si>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</si>
  <si>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</si>
  <si>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</si>
  <si>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</si>
  <si>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</si>
  <si>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</si>
  <si>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</si>
  <si>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</si>
  <si>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</si>
  <si>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</si>
  <si>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</si>
  <si>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</si>
  <si>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</si>
  <si>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</si>
  <si>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</si>
  <si>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</si>
  <si>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</si>
  <si>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</si>
  <si>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</si>
  <si>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</si>
  <si>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</si>
  <si>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</si>
  <si>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</si>
  <si>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</si>
  <si>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</si>
  <si>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</si>
  <si>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</si>
  <si>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</si>
  <si>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</si>
  <si>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</si>
  <si>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</si>
  <si>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</si>
  <si>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</si>
  <si>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</si>
  <si>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</si>
  <si>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</si>
  <si>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</si>
  <si>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</si>
  <si>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</si>
  <si>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</si>
  <si>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</si>
  <si>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</si>
  <si>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</si>
  <si>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</si>
  <si>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</si>
  <si>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</si>
  <si>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</si>
  <si>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</si>
  <si>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</si>
  <si>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</si>
  <si>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</si>
  <si>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</si>
  <si>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</si>
  <si>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</si>
  <si>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</si>
  <si>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</si>
  <si>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</si>
  <si>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</si>
  <si>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</si>
  <si>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</si>
  <si>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</si>
  <si>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</si>
  <si>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</si>
  <si>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</si>
  <si>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</si>
  <si>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</si>
  <si>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</si>
  <si>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</si>
  <si>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</si>
  <si>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</si>
  <si>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</si>
  <si>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</si>
  <si>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</si>
  <si>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</si>
  <si>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</si>
  <si>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</si>
  <si>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</si>
  <si>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</si>
  <si>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</si>
  <si>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</si>
  <si>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</si>
  <si>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</si>
  <si>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</si>
  <si>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</si>
  <si>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</si>
  <si>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</si>
  <si>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</si>
  <si>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</si>
  <si>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</si>
  <si>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</si>
  <si>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</si>
  <si>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</si>
  <si>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</si>
  <si>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</si>
  <si>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</si>
  <si>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</si>
  <si>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</si>
  <si>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</si>
  <si>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</si>
  <si>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</si>
  <si>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</si>
  <si>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</si>
  <si>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</si>
  <si>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</si>
  <si>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</si>
  <si>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</si>
  <si>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</si>
  <si>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</si>
  <si>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</si>
  <si>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</si>
  <si>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</si>
  <si>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</si>
  <si>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</si>
  <si>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</si>
  <si>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</si>
  <si>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</si>
  <si>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</si>
  <si>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</si>
  <si>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</si>
  <si>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</si>
  <si>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</si>
  <si>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</si>
  <si>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</si>
  <si>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</si>
  <si>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</si>
  <si>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</si>
  <si>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</si>
  <si>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</si>
  <si>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</si>
  <si>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</si>
  <si>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</si>
  <si>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</si>
  <si>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</si>
  <si>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</si>
  <si>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</si>
  <si>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</si>
  <si>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</si>
  <si>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</si>
  <si>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</si>
  <si>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</si>
  <si>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</si>
  <si>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</si>
  <si>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</si>
  <si>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</si>
  <si>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</si>
  <si>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</si>
  <si>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</si>
  <si>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</si>
  <si>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</si>
  <si>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</si>
  <si>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</si>
  <si>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</si>
  <si>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</si>
  <si>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</si>
  <si>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</si>
  <si>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</si>
  <si>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</si>
  <si>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</si>
  <si>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</si>
  <si>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</si>
  <si>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</si>
  <si>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</si>
  <si>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</si>
  <si>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</si>
  <si>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</si>
  <si>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</si>
  <si>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</si>
  <si>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</si>
  <si>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</si>
  <si>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</si>
  <si>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</si>
  <si>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</si>
  <si>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</si>
  <si>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</si>
  <si>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</si>
  <si>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</si>
  <si>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</si>
  <si>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</si>
  <si>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</si>
  <si>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</si>
  <si>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</si>
  <si>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</si>
  <si>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</si>
  <si>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</si>
  <si>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</si>
  <si>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</si>
  <si>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</si>
  <si>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</si>
  <si>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</si>
  <si>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</si>
  <si>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</si>
  <si>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</si>
  <si>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</si>
  <si>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</si>
  <si>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</si>
  <si>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</si>
  <si>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</si>
  <si>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</si>
  <si>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</si>
  <si>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</si>
  <si>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</si>
  <si>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</si>
  <si>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</si>
  <si>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</si>
  <si>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</si>
  <si>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</si>
  <si>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</si>
  <si>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</si>
  <si>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</si>
  <si>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</si>
  <si>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</si>
  <si>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</si>
  <si>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</si>
  <si>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</si>
  <si>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</si>
  <si>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</si>
  <si>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</si>
  <si>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</si>
  <si>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</si>
  <si>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</si>
  <si>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</si>
  <si>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</si>
  <si>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</si>
  <si>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</si>
  <si>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</si>
  <si>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</si>
  <si>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</si>
  <si>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</si>
  <si>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</si>
  <si>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</si>
  <si>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</si>
  <si>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</si>
  <si>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</si>
  <si>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</si>
  <si>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</si>
  <si>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</si>
  <si>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</si>
  <si>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</si>
  <si>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</si>
  <si>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</si>
  <si>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</si>
  <si>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</si>
  <si>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</si>
  <si>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</si>
  <si>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</si>
  <si>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</si>
  <si>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</si>
  <si>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</si>
  <si>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</si>
  <si>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</si>
  <si>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</si>
  <si>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</si>
  <si>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</si>
  <si>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</si>
  <si>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</si>
  <si>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</si>
  <si>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</si>
  <si>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</si>
  <si>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</si>
  <si>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</si>
  <si>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</si>
  <si>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</si>
  <si>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</si>
  <si>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</si>
  <si>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</si>
  <si>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</si>
  <si>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</si>
  <si>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</si>
  <si>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</si>
  <si>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</si>
  <si>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</si>
  <si>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</si>
  <si>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</si>
  <si>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</si>
  <si>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</si>
  <si>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</si>
  <si>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</si>
  <si>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</si>
  <si>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</si>
  <si>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</si>
  <si>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</si>
  <si>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</si>
  <si>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</si>
  <si>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</si>
  <si>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</si>
  <si>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</si>
  <si>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</si>
  <si>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</si>
  <si>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</si>
  <si>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</si>
  <si>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</si>
  <si>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</si>
  <si>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</si>
  <si>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</si>
  <si>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</si>
  <si>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</si>
  <si>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</si>
  <si>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</si>
  <si>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</si>
  <si>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</si>
  <si>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</si>
  <si>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</si>
  <si>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</si>
  <si>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</si>
  <si>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</si>
  <si>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</si>
  <si>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</si>
  <si>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</si>
  <si>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</si>
  <si>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</si>
  <si>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</si>
  <si>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</si>
  <si>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</si>
  <si>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</si>
  <si>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</si>
  <si>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</si>
  <si>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</si>
  <si>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</si>
  <si>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</si>
  <si>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</si>
  <si>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</si>
  <si>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</si>
  <si>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</si>
  <si>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</si>
  <si>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</si>
  <si>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</si>
  <si>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</si>
  <si>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</si>
  <si>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</si>
  <si>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</si>
  <si>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</si>
  <si>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</si>
  <si>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</si>
  <si>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</si>
  <si>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</si>
  <si>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</si>
  <si>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</si>
  <si>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</si>
  <si>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</si>
  <si>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</si>
  <si>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</si>
  <si>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</si>
  <si>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</si>
  <si>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</si>
  <si>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</si>
  <si>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</si>
  <si>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</si>
  <si>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</si>
  <si>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</si>
  <si>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</si>
  <si>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</si>
  <si>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</si>
  <si>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</si>
  <si>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</si>
  <si>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</si>
  <si>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</si>
  <si>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</si>
  <si>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</si>
  <si>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</si>
  <si>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</si>
  <si>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</si>
  <si>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</si>
  <si>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</si>
  <si>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</si>
  <si>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</si>
  <si>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</si>
  <si>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</si>
  <si>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</si>
  <si>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</si>
  <si>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</si>
  <si>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</si>
  <si>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</si>
  <si>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</si>
  <si>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</si>
  <si>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</si>
  <si>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</si>
  <si>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</si>
  <si>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</si>
  <si>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</si>
  <si>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</si>
  <si>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</si>
  <si>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</si>
  <si>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</si>
  <si>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</si>
  <si>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</si>
  <si>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</si>
  <si>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</si>
  <si>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</si>
  <si>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</si>
  <si>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</si>
  <si>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</si>
  <si>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</si>
  <si>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</si>
  <si>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</si>
  <si>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</si>
  <si>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</si>
  <si>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</si>
  <si>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</si>
  <si>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</si>
  <si>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</si>
  <si>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</si>
  <si>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</si>
  <si>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</si>
  <si>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</si>
  <si>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</si>
  <si>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</si>
  <si>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</si>
  <si>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</si>
  <si>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</si>
  <si>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</si>
  <si>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</si>
  <si>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</si>
  <si>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</si>
  <si>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</si>
  <si>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</si>
  <si>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</si>
  <si>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</si>
  <si>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</si>
  <si>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</si>
  <si>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</si>
  <si>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</si>
  <si>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</si>
  <si>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</si>
  <si>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</si>
  <si>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</si>
  <si>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</si>
  <si>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</si>
  <si>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</si>
  <si>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</si>
  <si>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</si>
  <si>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</si>
  <si>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</si>
  <si>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</si>
  <si>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</si>
  <si>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</si>
  <si>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</si>
  <si>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</si>
  <si>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</si>
  <si>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</si>
  <si>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</si>
  <si>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</si>
  <si>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</si>
  <si>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</si>
  <si>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</si>
  <si>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</si>
  <si>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</si>
  <si>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</si>
  <si>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</si>
  <si>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</si>
  <si>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</si>
  <si>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</si>
  <si>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</si>
  <si>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</si>
  <si>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</si>
  <si>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</si>
  <si>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</si>
  <si>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</si>
  <si>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</si>
  <si>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</si>
  <si>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</si>
  <si>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</si>
  <si>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</si>
  <si>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</si>
  <si>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</si>
  <si>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</si>
  <si>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</si>
  <si>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</si>
  <si>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</si>
  <si>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</si>
  <si>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</si>
  <si>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</si>
  <si>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</si>
  <si>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</si>
  <si>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</si>
  <si>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</si>
  <si>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</si>
  <si>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</si>
  <si>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</si>
  <si>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</si>
  <si>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</si>
  <si>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</si>
  <si>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</si>
  <si>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</si>
  <si>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</si>
  <si>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</si>
  <si>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</si>
  <si>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</si>
  <si>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</si>
  <si>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</si>
  <si>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</si>
  <si>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</si>
  <si>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</si>
  <si>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</si>
  <si>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</si>
  <si>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</si>
  <si>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</si>
  <si>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</si>
  <si>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</si>
  <si>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</si>
  <si>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</si>
  <si>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</si>
  <si>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</si>
  <si>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</si>
  <si>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</si>
  <si>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</si>
  <si>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</si>
  <si>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</si>
  <si>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</si>
  <si>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</si>
  <si>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</si>
  <si>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</si>
  <si>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</si>
  <si>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</si>
  <si>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</si>
  <si>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</si>
  <si>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</si>
  <si>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</si>
  <si>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</si>
  <si>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</si>
  <si>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</si>
  <si>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</si>
  <si>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</si>
  <si>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</si>
  <si>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</si>
  <si>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</si>
  <si>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</si>
  <si>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</si>
  <si>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</si>
  <si>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</si>
  <si>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</si>
  <si>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</si>
  <si>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</si>
  <si>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</si>
  <si>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</si>
  <si>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</si>
  <si>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</si>
  <si>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</si>
  <si>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</si>
  <si>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</si>
  <si>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</si>
  <si>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</si>
  <si>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</si>
  <si>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</si>
  <si>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</si>
  <si>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</si>
  <si>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</si>
  <si>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</si>
  <si>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</si>
  <si>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</si>
  <si>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</si>
  <si>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</si>
  <si>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</si>
  <si>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</si>
  <si>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</si>
  <si>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</si>
  <si>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</si>
  <si>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</si>
  <si>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</si>
  <si>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</si>
  <si>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</si>
  <si>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</si>
  <si>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</si>
  <si>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</si>
  <si>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</si>
  <si>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</si>
  <si>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</si>
  <si>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</si>
  <si>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</si>
  <si>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</si>
  <si>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</si>
  <si>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</si>
  <si>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</si>
  <si>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</si>
  <si>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</si>
  <si>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</si>
  <si>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</si>
  <si>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</si>
  <si>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</si>
  <si>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</si>
  <si>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</si>
  <si>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</si>
  <si>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</si>
  <si>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</si>
  <si>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</si>
  <si>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</si>
  <si>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</si>
  <si>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</si>
  <si>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</si>
  <si>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</si>
  <si>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</si>
  <si>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</si>
  <si>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</si>
  <si>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</si>
  <si>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</si>
  <si>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</si>
  <si>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</si>
  <si>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</si>
  <si>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</si>
  <si>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</si>
  <si>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</si>
  <si>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</si>
  <si>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</si>
  <si>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</si>
  <si>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</si>
  <si>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</si>
  <si>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</si>
  <si>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</si>
  <si>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</si>
  <si>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</si>
  <si>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</si>
  <si>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</si>
  <si>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</si>
  <si>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</si>
  <si>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</si>
  <si>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</si>
  <si>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</si>
  <si>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</si>
  <si>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</si>
  <si>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</si>
  <si>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</si>
  <si>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</si>
  <si>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</si>
  <si>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</si>
  <si>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</si>
  <si>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</si>
  <si>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</si>
  <si>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</si>
  <si>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</si>
  <si>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</si>
  <si>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</si>
  <si>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</si>
  <si>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</si>
  <si>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</si>
  <si>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</si>
  <si>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</si>
  <si>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</si>
  <si>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</si>
  <si>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</si>
  <si>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</si>
  <si>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</si>
  <si>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</si>
  <si>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</si>
  <si>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</si>
  <si>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</si>
  <si>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</si>
  <si>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</si>
  <si>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</si>
  <si>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</si>
  <si>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</si>
  <si>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</si>
  <si>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</si>
  <si>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</si>
  <si>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</si>
  <si>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</si>
  <si>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</si>
  <si>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</si>
  <si>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</si>
  <si>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</si>
  <si>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</si>
  <si>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</si>
  <si>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</si>
  <si>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</si>
  <si>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</si>
  <si>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</si>
  <si>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</si>
  <si>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</si>
  <si>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</si>
  <si>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</si>
  <si>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</si>
  <si>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</si>
  <si>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</si>
  <si>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</si>
  <si>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</si>
  <si>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</si>
  <si>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</si>
  <si>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</si>
  <si>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</si>
  <si>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</si>
  <si>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</si>
  <si>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</si>
  <si>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</si>
  <si>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</si>
  <si>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</si>
  <si>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</si>
  <si>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</si>
  <si>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</si>
  <si>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</si>
  <si>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</si>
  <si>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</si>
  <si>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</si>
  <si>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</si>
  <si>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</si>
  <si>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</si>
  <si>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</si>
  <si>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</si>
  <si>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</si>
  <si>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</si>
  <si>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</si>
  <si>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</si>
  <si>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</si>
  <si>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</si>
  <si>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</si>
  <si>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</si>
  <si>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</si>
  <si>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</si>
  <si>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</si>
  <si>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</si>
  <si>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</si>
  <si>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</si>
  <si>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</si>
  <si>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</si>
  <si>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</si>
  <si>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</si>
  <si>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</si>
  <si>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</si>
  <si>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</si>
  <si>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</si>
  <si>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</si>
  <si>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</si>
  <si>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</si>
  <si>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</si>
  <si>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</si>
  <si>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</si>
  <si>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</si>
  <si>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</si>
  <si>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</si>
  <si>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</si>
  <si>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</si>
  <si>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</si>
  <si>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</si>
  <si>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</si>
  <si>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</si>
  <si>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</si>
  <si>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</si>
  <si>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</si>
  <si>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</si>
  <si>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</si>
  <si>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</si>
  <si>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</si>
  <si>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</si>
  <si>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</si>
  <si>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</si>
  <si>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</si>
  <si>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</si>
  <si>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</si>
  <si>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</si>
  <si>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</si>
  <si>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</si>
  <si>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</si>
  <si>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</si>
  <si>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</si>
  <si>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</si>
  <si>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</si>
  <si>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</si>
  <si>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</si>
  <si>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</si>
  <si>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</si>
  <si>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</si>
  <si>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</si>
  <si>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</si>
  <si>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</si>
  <si>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</si>
  <si>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</si>
  <si>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</si>
  <si>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</si>
  <si>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</si>
  <si>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</si>
  <si>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</si>
  <si>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</si>
  <si>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</si>
  <si>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</si>
  <si>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</si>
  <si>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</si>
  <si>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</si>
  <si>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</si>
  <si>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</si>
  <si>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</si>
  <si>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</si>
  <si>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</si>
  <si>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</si>
  <si>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</si>
  <si>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</si>
  <si>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</si>
  <si>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</si>
  <si>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</si>
  <si>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</si>
  <si>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</si>
  <si>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</si>
  <si>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</si>
  <si>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</si>
  <si>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</si>
  <si>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</si>
  <si>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</si>
  <si>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</si>
  <si>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</si>
  <si>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</si>
  <si>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</si>
  <si>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</si>
  <si>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</si>
  <si>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</si>
  <si>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</si>
  <si>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</si>
  <si>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</si>
  <si>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</si>
  <si>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</si>
  <si>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</si>
  <si>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</si>
  <si>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</si>
  <si>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</si>
  <si>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</si>
  <si>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</si>
  <si>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</si>
  <si>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</si>
  <si>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</si>
  <si>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</si>
  <si>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</si>
  <si>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</si>
  <si>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</si>
  <si>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</si>
  <si>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</si>
  <si>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</si>
  <si>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</si>
  <si>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</si>
  <si>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</si>
  <si>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</si>
  <si>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</si>
  <si>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</si>
  <si>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</si>
  <si>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</si>
  <si>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</si>
  <si>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</si>
  <si>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</si>
  <si>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</si>
  <si>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</si>
  <si>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</si>
  <si>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</si>
  <si>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</si>
  <si>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</si>
  <si>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</si>
  <si>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</si>
  <si>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</si>
  <si>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</si>
  <si>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</si>
  <si>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</si>
  <si>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</si>
  <si>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</si>
  <si>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</si>
  <si>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</si>
  <si>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</si>
  <si>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</si>
  <si>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</si>
  <si>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</si>
  <si>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</si>
  <si>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</si>
  <si>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</si>
  <si>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</si>
  <si>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</si>
  <si>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</si>
  <si>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</si>
  <si>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</si>
  <si>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</si>
  <si>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</si>
  <si>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</si>
  <si>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</si>
  <si>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</si>
  <si>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</si>
  <si>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</si>
  <si>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</si>
  <si>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</si>
  <si>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</si>
  <si>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</si>
  <si>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</si>
  <si>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</si>
  <si>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</si>
  <si>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</si>
  <si>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</si>
  <si>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</si>
  <si>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</si>
  <si>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</si>
  <si>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</si>
  <si>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</si>
  <si>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</si>
  <si>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</si>
  <si>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</si>
  <si>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</si>
  <si>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</si>
  <si>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</si>
  <si>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</si>
  <si>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</si>
  <si>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</si>
  <si>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</si>
  <si>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</si>
  <si>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</si>
  <si>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</si>
  <si>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</si>
  <si>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</si>
  <si>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</si>
  <si>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</si>
  <si>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</si>
  <si>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</si>
  <si>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</si>
  <si>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</si>
  <si>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</si>
  <si>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</si>
  <si>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</si>
  <si>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</si>
  <si>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</si>
  <si>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</si>
  <si>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</si>
  <si>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</si>
  <si>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</si>
  <si>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</si>
  <si>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</si>
  <si>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</si>
  <si>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</si>
  <si>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</si>
  <si>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</si>
  <si>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</si>
  <si>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</si>
  <si>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</si>
  <si>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</si>
  <si>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</si>
  <si>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</si>
  <si>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</si>
  <si>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</si>
  <si>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</si>
  <si>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</si>
  <si>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</si>
  <si>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</si>
  <si>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</si>
  <si>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</si>
  <si>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</si>
  <si>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</si>
  <si>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</si>
  <si>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</si>
  <si>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</si>
  <si>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</si>
  <si>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</si>
  <si>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</si>
  <si>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</si>
  <si>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</si>
  <si>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</si>
  <si>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</si>
  <si>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</si>
  <si>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</si>
  <si>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</si>
  <si>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</si>
  <si>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</si>
  <si>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</si>
  <si>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</si>
  <si>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</si>
  <si>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</si>
  <si>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</si>
  <si>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</si>
  <si>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</si>
  <si>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</si>
  <si>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</si>
  <si>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</si>
  <si>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</si>
  <si>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</si>
  <si>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</si>
  <si>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</si>
  <si>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</si>
  <si>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</si>
  <si>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</si>
  <si>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</si>
  <si>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</si>
  <si>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</si>
  <si>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</si>
  <si>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</si>
  <si>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</si>
  <si>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</si>
  <si>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</si>
  <si>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</si>
  <si>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</si>
  <si>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</si>
  <si>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</si>
  <si>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</si>
  <si>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</si>
  <si>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</si>
  <si>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</si>
  <si>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</si>
  <si>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</si>
  <si>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</si>
  <si>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</si>
  <si>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</si>
  <si>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</si>
  <si>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</si>
  <si>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</si>
  <si>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</si>
  <si>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</si>
  <si>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</si>
  <si>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</si>
  <si>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</si>
  <si>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</si>
  <si>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</si>
  <si>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</si>
  <si>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</si>
  <si>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</si>
  <si>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</si>
  <si>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</si>
  <si>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</si>
  <si>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</si>
  <si>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</si>
  <si>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</si>
  <si>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</si>
  <si>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</si>
  <si>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</si>
  <si>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</si>
  <si>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</si>
  <si>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</si>
  <si>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</si>
  <si>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</si>
  <si>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</si>
  <si>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</si>
  <si>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</si>
  <si>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</si>
  <si>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</si>
  <si>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</si>
  <si>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</si>
  <si>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</si>
  <si>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</si>
  <si>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</si>
  <si>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</si>
  <si>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</si>
  <si>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</si>
  <si>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</si>
  <si>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</si>
  <si>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</si>
  <si>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</si>
  <si>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</si>
  <si>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</si>
  <si>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</si>
  <si>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</si>
  <si>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</si>
  <si>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</si>
  <si>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</si>
  <si>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</si>
  <si>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</si>
  <si>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</si>
  <si>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</si>
  <si>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</si>
  <si>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</si>
  <si>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</si>
  <si>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</si>
  <si>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</si>
  <si>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</si>
  <si>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</si>
  <si>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</si>
  <si>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</si>
  <si>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</si>
  <si>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</si>
  <si>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</si>
  <si>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</si>
  <si>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</si>
  <si>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</si>
  <si>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</si>
  <si>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</si>
  <si>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</si>
  <si>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</si>
  <si>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</si>
  <si>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</si>
  <si>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</si>
  <si>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</si>
  <si>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</si>
  <si>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</si>
  <si>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</si>
  <si>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</si>
  <si>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</si>
  <si>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</si>
  <si>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</si>
  <si>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</si>
  <si>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</si>
  <si>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</si>
  <si>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</si>
  <si>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</si>
  <si>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</si>
  <si>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</si>
  <si>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</si>
  <si>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</si>
  <si>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</si>
  <si>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</si>
  <si>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</si>
  <si>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</si>
  <si>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</si>
  <si>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</si>
  <si>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</si>
  <si>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</si>
  <si>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</si>
  <si>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</si>
  <si>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</si>
  <si>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</si>
  <si>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</si>
  <si>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</si>
  <si>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</si>
  <si>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</si>
  <si>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</si>
  <si>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</si>
  <si>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</si>
  <si>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</si>
  <si>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</si>
  <si>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</si>
  <si>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</si>
  <si>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</si>
  <si>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</si>
  <si>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</si>
  <si>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</si>
  <si>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</si>
  <si>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</si>
  <si>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</si>
  <si>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</si>
  <si>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</si>
  <si>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</si>
  <si>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</si>
  <si>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</si>
  <si>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</si>
  <si>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</si>
  <si>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</si>
  <si>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</si>
  <si>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</si>
  <si>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</si>
  <si>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</si>
  <si>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</si>
  <si>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</si>
  <si>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</si>
  <si>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</si>
  <si>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</si>
  <si>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</si>
  <si>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</si>
  <si>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</si>
  <si>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</si>
  <si>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</si>
  <si>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</si>
  <si>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</si>
  <si>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</si>
  <si>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</si>
  <si>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</si>
  <si>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</si>
  <si>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</si>
  <si>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</si>
  <si>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</si>
  <si>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</si>
  <si>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</si>
  <si>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</si>
  <si>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</si>
  <si>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</si>
  <si>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</si>
  <si>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</si>
  <si>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</si>
  <si>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</si>
  <si>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</si>
  <si>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</si>
  <si>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</si>
  <si>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</si>
  <si>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</si>
  <si>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</si>
  <si>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</si>
  <si>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</si>
  <si>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</si>
  <si>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</si>
  <si>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</si>
  <si>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</si>
  <si>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</si>
  <si>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</si>
  <si>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</si>
  <si>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</si>
  <si>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</si>
  <si>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</si>
  <si>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</si>
  <si>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</si>
  <si>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</si>
  <si>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</si>
  <si>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</si>
  <si>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</si>
  <si>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</si>
  <si>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</si>
  <si>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</si>
  <si>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</si>
  <si>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</si>
  <si>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</si>
  <si>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</si>
  <si>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</si>
  <si>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</si>
  <si>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</si>
  <si>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</si>
  <si>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</si>
  <si>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</si>
  <si>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</si>
  <si>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</si>
  <si>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</si>
  <si>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</si>
  <si>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</si>
  <si>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</si>
  <si>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</si>
  <si>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</si>
  <si>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</si>
  <si>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</si>
  <si>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</si>
  <si>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</si>
  <si>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</si>
  <si>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</si>
  <si>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</si>
  <si>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</si>
  <si>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</si>
  <si>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</si>
  <si>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</si>
  <si>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</si>
  <si>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</si>
  <si>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</si>
  <si>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</si>
  <si>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</si>
  <si>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</si>
  <si>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</si>
  <si>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</si>
  <si>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</si>
  <si>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</si>
  <si>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</si>
  <si>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</si>
  <si>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</si>
  <si>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</si>
  <si>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</si>
  <si>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</si>
  <si>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</si>
  <si>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</si>
  <si>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</si>
  <si>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</si>
  <si>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</si>
  <si>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</si>
  <si>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</si>
  <si>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</si>
  <si>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</si>
  <si>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</si>
  <si>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</si>
  <si>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</si>
  <si>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</si>
  <si>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</si>
  <si>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</si>
  <si>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</si>
  <si>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</si>
  <si>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</si>
  <si>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</si>
  <si>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</si>
  <si>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</si>
  <si>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</si>
  <si>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</si>
  <si>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</si>
  <si>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</si>
  <si>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</si>
  <si>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</si>
  <si>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</si>
  <si>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</si>
  <si>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</si>
  <si>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</si>
  <si>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</si>
  <si>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</si>
  <si>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</si>
  <si>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</si>
  <si>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</si>
  <si>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</si>
  <si>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</si>
  <si>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</si>
  <si>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</si>
  <si>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</si>
  <si>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</si>
  <si>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</si>
  <si>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</si>
  <si>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</si>
  <si>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</si>
  <si>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</si>
  <si>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</si>
  <si>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</si>
  <si>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</si>
  <si>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</si>
  <si>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</si>
  <si>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</si>
  <si>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</si>
  <si>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</si>
  <si>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</si>
  <si>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</si>
  <si>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</si>
  <si>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</si>
  <si>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</si>
  <si>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</si>
  <si>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</si>
  <si>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</si>
  <si>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</si>
  <si>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</si>
  <si>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</si>
  <si>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</si>
  <si>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</si>
  <si>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</si>
  <si>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</si>
  <si>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</si>
  <si>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</si>
  <si>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</si>
  <si>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</si>
  <si>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</si>
  <si>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</si>
  <si>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</si>
  <si>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</si>
  <si>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</si>
  <si>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</si>
  <si>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</si>
  <si>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</si>
  <si>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</si>
  <si>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</si>
  <si>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</si>
  <si>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</si>
  <si>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</si>
  <si>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</si>
  <si>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</si>
  <si>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</si>
  <si>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</si>
  <si>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</si>
  <si>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</si>
  <si>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</si>
  <si>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</si>
  <si>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</si>
  <si>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</si>
  <si>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</si>
  <si>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</si>
  <si>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</si>
  <si>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</si>
  <si>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</si>
  <si>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</si>
  <si>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</si>
  <si>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</si>
  <si>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</si>
  <si>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</si>
  <si>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</si>
  <si>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</si>
  <si>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</si>
  <si>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</si>
  <si>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</si>
  <si>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</si>
  <si>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</si>
  <si>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</si>
  <si>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</si>
  <si>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</si>
  <si>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</si>
  <si>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</si>
  <si>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</si>
  <si>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</si>
  <si>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</si>
  <si>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</si>
  <si>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</si>
  <si>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</si>
  <si>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</si>
  <si>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</si>
  <si>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</si>
  <si>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</si>
  <si>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</si>
  <si>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</si>
  <si>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</si>
  <si>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</si>
  <si>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</si>
  <si>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</si>
  <si>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</si>
  <si>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</si>
  <si>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</si>
  <si>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</si>
  <si>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</si>
  <si>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</si>
  <si>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</si>
  <si>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</si>
  <si>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</si>
  <si>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</si>
  <si>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</si>
  <si>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</si>
  <si>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</si>
  <si>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</si>
  <si>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</si>
  <si>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</si>
  <si>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</si>
  <si>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</si>
  <si>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</si>
  <si>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</si>
  <si>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</si>
  <si>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</si>
  <si>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</si>
  <si>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</si>
  <si>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</si>
  <si>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</si>
  <si>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</si>
  <si>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</si>
  <si>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</si>
  <si>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</si>
  <si>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</si>
  <si>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</si>
  <si>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</si>
  <si>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</si>
  <si>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</si>
  <si>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</si>
  <si>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</si>
  <si>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</si>
  <si>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</si>
  <si>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</si>
  <si>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</si>
  <si>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</si>
  <si>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</si>
  <si>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</si>
  <si>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</si>
  <si>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</si>
  <si>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</si>
  <si>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</si>
  <si>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</si>
  <si>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</si>
  <si>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</si>
  <si>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</si>
  <si>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</si>
  <si>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</si>
  <si>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</si>
  <si>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</si>
  <si>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</si>
  <si>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</si>
  <si>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</si>
  <si>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</si>
  <si>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</si>
  <si>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</si>
  <si>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</si>
  <si>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</si>
  <si>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</si>
  <si>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</si>
  <si>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</si>
  <si>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</si>
  <si>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</si>
  <si>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</si>
  <si>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</si>
  <si>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</si>
  <si>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</si>
  <si>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</si>
  <si>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</si>
  <si>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</si>
  <si>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</si>
  <si>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</si>
  <si>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</si>
  <si>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</si>
  <si>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</si>
  <si>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</si>
  <si>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</si>
  <si>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</si>
  <si>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</si>
  <si>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</si>
  <si>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</si>
  <si>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</si>
  <si>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</si>
  <si>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</si>
  <si>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</si>
  <si>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</si>
  <si>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</si>
  <si>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</si>
  <si>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</si>
  <si>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</si>
  <si>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</si>
  <si>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</si>
  <si>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</si>
  <si>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</si>
  <si>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</si>
  <si>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</si>
  <si>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</si>
  <si>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</si>
  <si>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</si>
  <si>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</si>
  <si>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</si>
  <si>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</si>
  <si>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</si>
  <si>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</si>
  <si>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</si>
  <si>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</si>
  <si>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</si>
  <si>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</si>
  <si>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</si>
  <si>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</si>
  <si>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</si>
  <si>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</si>
  <si>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</si>
  <si>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</si>
  <si>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</si>
  <si>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</si>
  <si>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</si>
  <si>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</si>
  <si>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</si>
  <si>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</si>
  <si>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</si>
  <si>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</si>
  <si>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</si>
  <si>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</si>
  <si>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</si>
  <si>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</si>
  <si>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</si>
  <si>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</si>
  <si>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</si>
  <si>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</si>
  <si>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</si>
  <si>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</si>
  <si>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</si>
  <si>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</si>
  <si>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</si>
  <si>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</si>
  <si>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</si>
  <si>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</si>
  <si>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</si>
  <si>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</si>
  <si>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</si>
  <si>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</si>
  <si>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</si>
  <si>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</si>
  <si>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</si>
  <si>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</si>
  <si>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</si>
  <si>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</si>
  <si>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</si>
  <si>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</si>
  <si>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</si>
  <si>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</si>
  <si>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</si>
  <si>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</si>
  <si>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</si>
  <si>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</si>
  <si>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</si>
  <si>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</si>
  <si>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</si>
  <si>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</si>
  <si>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</si>
  <si>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</si>
  <si>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</si>
  <si>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</si>
  <si>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</si>
  <si>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</si>
  <si>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</si>
  <si>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</si>
  <si>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</si>
  <si>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</si>
  <si>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</si>
  <si>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</si>
  <si>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</si>
  <si>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</si>
  <si>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</si>
  <si>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</si>
  <si>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</si>
  <si>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</si>
  <si>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</si>
  <si>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</si>
  <si>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</si>
  <si>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</si>
  <si>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</si>
  <si>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</si>
  <si>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</si>
  <si>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</si>
  <si>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</si>
  <si>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</si>
  <si>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</si>
  <si>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</si>
  <si>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</si>
  <si>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</si>
  <si>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</si>
  <si>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</si>
  <si>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</si>
  <si>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</si>
  <si>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</si>
  <si>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</si>
  <si>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</si>
  <si>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</si>
  <si>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</si>
  <si>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</si>
  <si>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</si>
  <si>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</si>
  <si>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</si>
  <si>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</si>
  <si>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</si>
  <si>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</si>
  <si>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</si>
  <si>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</si>
  <si>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</si>
  <si>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</si>
  <si>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</si>
  <si>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</si>
  <si>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</si>
  <si>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</si>
  <si>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</si>
  <si>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</si>
  <si>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</si>
  <si>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</si>
  <si>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</si>
  <si>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</si>
  <si>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</si>
  <si>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</si>
  <si>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</si>
  <si>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</si>
  <si>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</si>
  <si>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</si>
  <si>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</si>
  <si>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</si>
  <si>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</si>
  <si>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</si>
  <si>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</si>
  <si>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</si>
  <si>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</si>
  <si>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</si>
  <si>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</si>
  <si>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</si>
  <si>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</si>
  <si>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</si>
  <si>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</si>
  <si>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</si>
  <si>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</si>
  <si>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</si>
  <si>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</si>
  <si>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</si>
  <si>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</si>
  <si>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</si>
  <si>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</si>
  <si>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</si>
  <si>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</si>
  <si>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</si>
  <si>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</si>
  <si>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</si>
  <si>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</si>
  <si>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</si>
  <si>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</si>
  <si>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</si>
  <si>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</si>
  <si>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</si>
  <si>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</si>
  <si>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</si>
  <si>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</si>
  <si>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</si>
  <si>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</si>
  <si>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</si>
  <si>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</si>
  <si>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</si>
  <si>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</si>
  <si>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</si>
  <si>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</si>
  <si>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</si>
  <si>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</si>
  <si>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</si>
  <si>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</si>
  <si>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</si>
  <si>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</si>
  <si>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</si>
  <si>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</si>
  <si>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</si>
  <si>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</si>
  <si>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</si>
  <si>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</si>
  <si>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</si>
  <si>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</si>
  <si>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</si>
  <si>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</si>
  <si>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</si>
  <si>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</si>
  <si>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</si>
  <si>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</si>
  <si>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</si>
  <si>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</si>
  <si>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</si>
  <si>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</si>
  <si>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</si>
  <si>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</si>
  <si>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</si>
  <si>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</si>
  <si>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</si>
  <si>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</si>
  <si>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</si>
  <si>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</si>
  <si>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</si>
  <si>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</si>
  <si>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</si>
  <si>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</si>
  <si>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</si>
  <si>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</si>
  <si>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</si>
  <si>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</si>
  <si>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</si>
  <si>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</si>
  <si>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</si>
  <si>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</si>
  <si>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</si>
  <si>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</si>
  <si>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</si>
  <si>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</si>
  <si>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</si>
  <si>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</si>
  <si>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</si>
  <si>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</si>
  <si>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</si>
  <si>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</si>
  <si>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</si>
  <si>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</si>
  <si>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</si>
  <si>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</si>
  <si>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</si>
  <si>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</si>
  <si>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</si>
  <si>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</si>
  <si>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</si>
  <si>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</si>
  <si>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</si>
  <si>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</si>
  <si>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</si>
  <si>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</si>
  <si>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</si>
  <si>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</si>
  <si>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</si>
  <si>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</si>
  <si>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</si>
  <si>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</si>
  <si>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</si>
  <si>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</si>
  <si>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</si>
  <si>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</si>
  <si>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</si>
  <si>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</si>
  <si>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</si>
  <si>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</si>
  <si>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</si>
  <si>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</si>
  <si>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</si>
  <si>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</si>
  <si>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</si>
  <si>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</si>
  <si>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</si>
  <si>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</si>
  <si>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</si>
  <si>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</si>
  <si>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</si>
  <si>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</si>
  <si>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</si>
  <si>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</si>
  <si>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</si>
  <si>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</si>
  <si>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</si>
  <si>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</si>
  <si>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</si>
  <si>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</si>
  <si>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</si>
  <si>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</si>
  <si>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</si>
  <si>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</si>
  <si>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</si>
  <si>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</si>
  <si>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</si>
  <si>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</si>
  <si>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</si>
  <si>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</si>
  <si>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</si>
  <si>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</si>
  <si>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</si>
  <si>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</si>
  <si>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</si>
  <si>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</si>
  <si>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</si>
  <si>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</si>
  <si>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</si>
  <si>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</si>
  <si>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</si>
  <si>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</si>
  <si>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</si>
  <si>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</si>
  <si>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</si>
  <si>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</si>
  <si>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</si>
  <si>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</si>
  <si>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</si>
  <si>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</si>
  <si>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</si>
  <si>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</si>
  <si>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</si>
  <si>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</si>
  <si>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</si>
  <si>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</si>
  <si>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</si>
  <si>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</si>
  <si>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</si>
  <si>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</si>
  <si>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</si>
  <si>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</si>
  <si>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</si>
  <si>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</si>
  <si>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</si>
  <si>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</si>
  <si>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</si>
  <si>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</si>
  <si>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</si>
  <si>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</si>
  <si>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</si>
  <si>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</si>
  <si>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</si>
  <si>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</si>
  <si>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</si>
  <si>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</si>
  <si>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</si>
  <si>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</si>
  <si>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</si>
  <si>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</si>
  <si>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</si>
  <si>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</si>
  <si>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</si>
  <si>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</si>
  <si>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</si>
  <si>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</si>
  <si>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</si>
  <si>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</si>
  <si>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</si>
  <si>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</si>
  <si>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</si>
  <si>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</si>
  <si>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</si>
  <si>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</si>
  <si>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</si>
  <si>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</si>
  <si>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</si>
  <si>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</si>
  <si>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</si>
  <si>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</si>
  <si>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</si>
  <si>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</si>
  <si>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</si>
  <si>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</si>
  <si>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</si>
  <si>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</si>
  <si>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</si>
  <si>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</si>
  <si>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</si>
  <si>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</si>
  <si>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</si>
  <si>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</si>
  <si>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</si>
  <si>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</si>
  <si>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</si>
  <si>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</si>
  <si>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</si>
  <si>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</si>
  <si>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</si>
  <si>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</si>
  <si>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</si>
  <si>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</si>
  <si>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</si>
  <si>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</si>
  <si>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</si>
  <si>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</si>
  <si>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</si>
  <si>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</si>
  <si>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</si>
  <si>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</si>
  <si>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</si>
  <si>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</si>
  <si>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</si>
  <si>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</si>
  <si>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</si>
  <si>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</si>
  <si>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</si>
  <si>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</si>
  <si>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</si>
  <si>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</si>
  <si>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</si>
  <si>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</si>
  <si>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</si>
  <si>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</si>
  <si>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</si>
  <si>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</si>
  <si>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</si>
  <si>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</si>
  <si>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</si>
  <si>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</si>
  <si>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</si>
  <si>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</si>
  <si>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</si>
  <si>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</si>
  <si>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</si>
  <si>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</si>
  <si>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</si>
  <si>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</si>
  <si>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</si>
  <si>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</si>
  <si>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</si>
  <si>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</si>
  <si>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</si>
  <si>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</si>
  <si>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</si>
  <si>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</si>
  <si>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</si>
  <si>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</si>
  <si>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</si>
  <si>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</si>
  <si>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</si>
  <si>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</si>
  <si>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</si>
  <si>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</si>
  <si>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</si>
  <si>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</si>
  <si>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</si>
  <si>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</si>
  <si>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</si>
  <si>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</si>
  <si>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</si>
  <si>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</si>
  <si>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</si>
  <si>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</si>
  <si>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</si>
  <si>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</si>
  <si>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</si>
  <si>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</si>
  <si>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</si>
  <si>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</si>
  <si>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</si>
  <si>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</si>
  <si>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</si>
  <si>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</si>
  <si>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</si>
  <si>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</si>
  <si>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</si>
  <si>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</si>
  <si>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</si>
  <si>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</si>
  <si>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</si>
  <si>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</si>
  <si>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</si>
  <si>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</si>
  <si>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</si>
  <si>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</si>
  <si>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</si>
  <si>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</si>
  <si>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</si>
  <si>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</si>
  <si>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</si>
  <si>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</si>
  <si>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</si>
  <si>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</si>
  <si>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</si>
  <si>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</si>
  <si>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</si>
  <si>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</si>
  <si>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</si>
  <si>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</si>
  <si>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</si>
  <si>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</si>
  <si>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</si>
  <si>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</si>
  <si>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</si>
  <si>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</si>
  <si>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</si>
  <si>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</si>
  <si>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</si>
  <si>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</si>
  <si>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</si>
  <si>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</si>
  <si>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</si>
  <si>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</si>
  <si>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</si>
  <si>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</si>
  <si>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</si>
  <si>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</si>
  <si>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</si>
  <si>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</si>
  <si>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</si>
  <si>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</si>
  <si>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</si>
  <si>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</si>
  <si>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</si>
  <si>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</si>
  <si>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</si>
  <si>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</si>
  <si>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</si>
  <si>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</si>
  <si>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</si>
  <si>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</si>
  <si>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</si>
  <si>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</si>
  <si>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</si>
  <si>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</si>
  <si>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</si>
  <si>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</si>
  <si>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</si>
  <si>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</si>
  <si>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</si>
  <si>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</si>
  <si>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</si>
  <si>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</si>
  <si>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</si>
  <si>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</si>
  <si>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</si>
  <si>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</si>
  <si>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</si>
  <si>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</si>
  <si>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</si>
  <si>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</si>
  <si>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</si>
  <si>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</si>
  <si>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</si>
  <si>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</si>
  <si>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</si>
  <si>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</si>
  <si>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</si>
  <si>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</si>
  <si>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</si>
  <si>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</si>
  <si>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</si>
  <si>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</si>
  <si>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</si>
  <si>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</si>
  <si>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</si>
  <si>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</si>
  <si>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</si>
  <si>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</si>
  <si>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</si>
  <si>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</si>
  <si>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</si>
  <si>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</si>
  <si>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</si>
  <si>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</si>
  <si>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</si>
  <si>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</si>
  <si>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</si>
  <si>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</si>
  <si>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</si>
  <si>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</si>
  <si>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</si>
  <si>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</si>
  <si>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</si>
  <si>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</si>
  <si>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</si>
  <si>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</si>
  <si>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</si>
  <si>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</si>
  <si>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</si>
  <si>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</si>
  <si>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</si>
  <si>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</si>
  <si>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</si>
  <si>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</si>
  <si>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</si>
  <si>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</si>
  <si>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</si>
  <si>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</si>
  <si>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</si>
  <si>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</si>
  <si>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</si>
  <si>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</si>
  <si>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</si>
  <si>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</si>
  <si>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</si>
  <si>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</si>
  <si>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</si>
  <si>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</si>
  <si>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</si>
  <si>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</si>
  <si>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</si>
  <si>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</si>
  <si>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</si>
  <si>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</si>
  <si>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</si>
  <si>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</si>
  <si>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</si>
  <si>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</si>
  <si>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</si>
  <si>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</si>
  <si>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</si>
  <si>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</si>
  <si>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</si>
  <si>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</si>
  <si>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</si>
  <si>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</si>
  <si>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</si>
  <si>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</si>
  <si>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</si>
  <si>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</si>
  <si>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</si>
  <si>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</si>
  <si>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</si>
  <si>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</si>
  <si>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</si>
  <si>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</si>
  <si>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</si>
  <si>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</si>
  <si>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</si>
  <si>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</si>
  <si>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</si>
  <si>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</si>
  <si>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</si>
  <si>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</si>
  <si>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</si>
  <si>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</si>
  <si>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</si>
  <si>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</si>
  <si>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</si>
  <si>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</si>
  <si>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</si>
  <si>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</si>
  <si>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</si>
  <si>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</si>
  <si>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</si>
  <si>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</si>
  <si>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</si>
  <si>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</si>
  <si>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</si>
  <si>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</si>
  <si>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</si>
  <si>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</si>
  <si>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</si>
  <si>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</si>
  <si>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</si>
  <si>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</si>
  <si>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</si>
  <si>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</si>
  <si>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</si>
  <si>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</si>
  <si>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</si>
  <si>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</si>
  <si>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</si>
  <si>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</si>
  <si>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</si>
  <si>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</si>
  <si>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</si>
  <si>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</si>
  <si>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</si>
  <si>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</si>
  <si>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</si>
  <si>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</si>
  <si>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</si>
  <si>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</si>
  <si>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</si>
  <si>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</si>
  <si>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</si>
  <si>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</si>
  <si>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</si>
  <si>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</si>
  <si>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</si>
  <si>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</si>
  <si>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</si>
  <si>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</si>
  <si>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</si>
  <si>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</si>
  <si>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</si>
  <si>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</si>
  <si>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</si>
  <si>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</si>
  <si>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</si>
  <si>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</si>
  <si>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</si>
  <si>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</si>
  <si>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</si>
  <si>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</si>
  <si>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</si>
  <si>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</si>
  <si>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</si>
  <si>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</si>
  <si>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</si>
  <si>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</si>
  <si>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</si>
  <si>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</si>
  <si>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</si>
  <si>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</si>
  <si>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</si>
  <si>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</si>
  <si>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</si>
  <si>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</si>
  <si>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</si>
  <si>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</si>
  <si>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</si>
  <si>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</si>
  <si>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</si>
  <si>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</si>
  <si>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</si>
  <si>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</si>
  <si>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</si>
  <si>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</si>
  <si>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</si>
  <si>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</si>
  <si>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</si>
  <si>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</si>
  <si>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</si>
  <si>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</si>
  <si>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</si>
  <si>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</si>
  <si>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</si>
  <si>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</si>
  <si>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</si>
  <si>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</si>
  <si>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</si>
  <si>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</si>
  <si>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</si>
  <si>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</si>
  <si>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</si>
  <si>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</si>
  <si>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</si>
  <si>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</si>
  <si>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</si>
  <si>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</si>
  <si>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</si>
  <si>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</si>
  <si>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</si>
  <si>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</si>
  <si>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</si>
  <si>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</si>
  <si>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</si>
  <si>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</si>
  <si>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</si>
  <si>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</si>
  <si>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</si>
  <si>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</si>
  <si>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</si>
  <si>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</si>
  <si>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</si>
  <si>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</si>
  <si>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</si>
  <si>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</si>
  <si>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</si>
  <si>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</si>
  <si>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</si>
  <si>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</si>
  <si>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</si>
  <si>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</si>
  <si>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</si>
  <si>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</si>
  <si>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</si>
  <si>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</si>
  <si>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</si>
  <si>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</si>
  <si>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</si>
  <si>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</si>
  <si>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</si>
  <si>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</si>
  <si>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</si>
  <si>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</si>
  <si>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</si>
  <si>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</si>
  <si>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</si>
  <si>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</si>
  <si>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</si>
  <si>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</si>
  <si>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</si>
  <si>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</si>
  <si>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</si>
  <si>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</si>
  <si>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</si>
  <si>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</si>
  <si>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</si>
  <si>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</si>
  <si>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</si>
  <si>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</si>
  <si>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</si>
  <si>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</si>
  <si>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</si>
  <si>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</si>
  <si>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</si>
  <si>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</si>
  <si>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</si>
  <si>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</si>
  <si>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</si>
  <si>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</si>
  <si>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</si>
  <si>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</si>
  <si>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</si>
  <si>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</si>
  <si>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</si>
  <si>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</si>
  <si>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</si>
  <si>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</si>
  <si>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</si>
  <si>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</si>
  <si>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</si>
  <si>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</si>
  <si>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</si>
  <si>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</si>
  <si>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</si>
  <si>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</si>
  <si>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</si>
  <si>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</si>
  <si>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</si>
  <si>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</si>
  <si>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</si>
  <si>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</si>
  <si>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</si>
  <si>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</si>
  <si>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</si>
  <si>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</si>
  <si>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</si>
  <si>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</si>
  <si>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</si>
  <si>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</si>
  <si>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</si>
  <si>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</si>
  <si>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</si>
  <si>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</si>
  <si>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</si>
  <si>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</si>
  <si>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</si>
  <si>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</si>
  <si>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</si>
  <si>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</si>
  <si>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</si>
  <si>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</si>
  <si>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</si>
  <si>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</si>
  <si>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</si>
  <si>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</si>
  <si>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</si>
  <si>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</si>
  <si>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</si>
  <si>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</si>
  <si>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</si>
  <si>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</si>
  <si>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</si>
  <si>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</si>
  <si>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</si>
  <si>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</si>
  <si>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</si>
  <si>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</si>
  <si>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</si>
  <si>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</si>
  <si>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</si>
  <si>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</si>
  <si>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</si>
  <si>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</si>
  <si>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</si>
  <si>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</si>
  <si>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</si>
  <si>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</si>
  <si>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</si>
  <si>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</si>
  <si>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</si>
  <si>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</si>
  <si>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</si>
  <si>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</si>
  <si>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</si>
  <si>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</si>
  <si>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</si>
  <si>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</si>
  <si>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</si>
  <si>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</si>
  <si>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</si>
  <si>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</si>
  <si>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</si>
  <si>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</si>
  <si>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</si>
  <si>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</si>
  <si>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</si>
  <si>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</si>
  <si>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</si>
  <si>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</si>
  <si>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</si>
  <si>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</si>
  <si>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</si>
  <si>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</si>
  <si>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</si>
  <si>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</si>
  <si>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</si>
  <si>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</si>
  <si>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</si>
  <si>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</si>
  <si>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</si>
  <si>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</si>
  <si>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</si>
  <si>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</si>
  <si>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</si>
  <si>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</si>
  <si>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</si>
  <si>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</si>
  <si>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</si>
  <si>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</si>
  <si>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</si>
  <si>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</si>
  <si>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</si>
  <si>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</si>
  <si>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</si>
  <si>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</si>
  <si>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</si>
  <si>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</si>
  <si>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</si>
  <si>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</si>
  <si>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</si>
  <si>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</si>
  <si>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</si>
  <si>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</si>
  <si>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</si>
  <si>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</si>
  <si>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</si>
  <si>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</si>
  <si>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</si>
  <si>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</si>
  <si>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</si>
  <si>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</si>
  <si>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</si>
  <si>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</si>
  <si>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</si>
  <si>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</si>
  <si>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</si>
  <si>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</si>
  <si>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</si>
  <si>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</si>
  <si>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</si>
  <si>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</si>
  <si>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</si>
  <si>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</si>
  <si>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</si>
  <si>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</si>
  <si>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</si>
  <si>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</si>
  <si>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</si>
  <si>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</si>
  <si>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</si>
  <si>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</si>
  <si>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</si>
  <si>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</si>
  <si>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</si>
  <si>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</si>
  <si>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</si>
  <si>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</si>
  <si>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</si>
  <si>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</si>
  <si>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</si>
  <si>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</si>
  <si>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</si>
  <si>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</si>
  <si>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</si>
  <si>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</si>
  <si>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</si>
  <si>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</si>
  <si>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</si>
  <si>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</si>
  <si>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</si>
  <si>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</si>
  <si>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</si>
  <si>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</si>
  <si>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</si>
  <si>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</si>
  <si>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</si>
  <si>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</si>
  <si>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</si>
  <si>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</si>
  <si>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</si>
  <si>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</si>
  <si>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</si>
  <si>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</si>
  <si>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</si>
  <si>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</si>
  <si>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</si>
  <si>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</si>
  <si>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</si>
  <si>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</si>
  <si>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</si>
  <si>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</si>
  <si>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</si>
  <si>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</si>
  <si>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</si>
  <si>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</si>
  <si>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</si>
  <si>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</si>
  <si>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</si>
  <si>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</si>
  <si>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</si>
  <si>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</si>
  <si>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</si>
  <si>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</si>
  <si>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</si>
  <si>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</si>
  <si>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</si>
  <si>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</si>
  <si>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</si>
  <si>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</si>
  <si>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</si>
  <si>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</si>
  <si>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</si>
  <si>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</si>
  <si>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</si>
  <si>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</si>
  <si>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</si>
  <si>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</si>
  <si>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</si>
  <si>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</si>
  <si>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</si>
  <si>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</si>
  <si>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</si>
  <si>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</si>
  <si>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</si>
  <si>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</si>
  <si>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</si>
  <si>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</si>
  <si>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</si>
  <si>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</si>
  <si>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</si>
  <si>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</si>
  <si>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</si>
  <si>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</si>
  <si>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</si>
  <si>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</si>
  <si>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</si>
  <si>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</si>
  <si>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</si>
  <si>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</si>
  <si>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</si>
  <si>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</si>
  <si>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</si>
  <si>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</si>
  <si>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</si>
  <si>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</si>
  <si>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</si>
  <si>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</si>
  <si>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</si>
  <si>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</si>
  <si>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</si>
  <si>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</si>
  <si>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</si>
  <si>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</si>
  <si>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</si>
  <si>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</si>
  <si>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</si>
  <si>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</si>
  <si>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</si>
  <si>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</si>
  <si>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</si>
  <si>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</si>
  <si>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</si>
  <si>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</si>
  <si>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</si>
  <si>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</si>
  <si>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</si>
  <si>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</si>
  <si>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</si>
  <si>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</si>
  <si>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</si>
  <si>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</si>
  <si>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</si>
  <si>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</si>
  <si>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</si>
  <si>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</si>
  <si>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</si>
  <si>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</si>
  <si>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</si>
  <si>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</si>
  <si>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</si>
  <si>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</si>
  <si>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</si>
  <si>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</si>
  <si>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</si>
  <si>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</si>
  <si>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</si>
  <si>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</si>
  <si>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</si>
  <si>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</si>
  <si>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</si>
  <si>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</si>
  <si>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</si>
  <si>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</si>
  <si>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</si>
  <si>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</si>
  <si>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</si>
  <si>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</si>
  <si>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</si>
  <si>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</si>
  <si>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</si>
  <si>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</si>
  <si>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</si>
  <si>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</si>
  <si>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</si>
  <si>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</si>
  <si>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</si>
  <si>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</si>
  <si>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</si>
  <si>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</si>
  <si>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</si>
  <si>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</si>
  <si>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</si>
  <si>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</si>
  <si>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</si>
  <si>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</si>
  <si>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</si>
  <si>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</si>
  <si>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</si>
  <si>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</si>
  <si>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</si>
  <si>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</si>
  <si>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</si>
  <si>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</si>
  <si>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</si>
  <si>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</si>
  <si>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</si>
  <si>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</si>
  <si>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</si>
  <si>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</si>
  <si>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</si>
  <si>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</si>
  <si>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</si>
  <si>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</si>
  <si>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</si>
  <si>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</si>
  <si>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</si>
  <si>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</si>
  <si>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</si>
  <si>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</si>
  <si>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</si>
  <si>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</si>
  <si>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</si>
  <si>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</si>
  <si>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</si>
  <si>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</si>
  <si>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</si>
  <si>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</si>
  <si>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</si>
  <si>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</si>
  <si>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</si>
  <si>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</si>
  <si>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</si>
  <si>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</si>
  <si>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</si>
  <si>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</si>
  <si>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</si>
  <si>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</si>
  <si>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</si>
  <si>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</si>
  <si>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</si>
  <si>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</si>
  <si>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</si>
  <si>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</si>
  <si>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</si>
  <si>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</si>
  <si>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</si>
  <si>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</si>
  <si>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</si>
  <si>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</si>
  <si>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</si>
  <si>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</si>
  <si>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</si>
  <si>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</si>
  <si>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</si>
  <si>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</si>
  <si>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</si>
  <si>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</si>
  <si>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</si>
  <si>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</si>
  <si>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</si>
  <si>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</si>
  <si>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</si>
  <si>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</si>
  <si>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</si>
  <si>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</si>
  <si>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</si>
  <si>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</si>
  <si>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</si>
  <si>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</si>
  <si>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</si>
  <si>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</si>
  <si>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</si>
  <si>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</si>
  <si>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</si>
  <si>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</si>
  <si>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</si>
  <si>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</si>
  <si>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</si>
  <si>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</si>
  <si>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</si>
  <si>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</si>
  <si>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</si>
  <si>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</si>
  <si>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</si>
  <si>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</si>
  <si>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</si>
  <si>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</si>
  <si>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</si>
  <si>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</si>
  <si>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</si>
  <si>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</si>
  <si>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</si>
  <si>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</si>
  <si>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</si>
  <si>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</si>
  <si>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</si>
  <si>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</si>
  <si>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</si>
  <si>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</si>
  <si>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</si>
  <si>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</si>
  <si>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</si>
  <si>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</si>
  <si>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</si>
  <si>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</si>
  <si>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</si>
  <si>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</si>
  <si>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</si>
  <si>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</si>
  <si>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</si>
  <si>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</si>
  <si>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</si>
  <si>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</si>
  <si>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</si>
  <si>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</si>
  <si>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</si>
  <si>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</si>
  <si>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</si>
  <si>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</si>
  <si>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</si>
  <si>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</si>
  <si>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</si>
  <si>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</si>
  <si>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</si>
  <si>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</si>
  <si>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</si>
  <si>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</si>
  <si>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</si>
  <si>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</si>
  <si>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</si>
  <si>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</si>
  <si>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</si>
  <si>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</si>
  <si>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</si>
  <si>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</si>
  <si>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</si>
  <si>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</si>
  <si>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</si>
  <si>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</si>
  <si>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</si>
  <si>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</si>
  <si>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</si>
  <si>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</si>
  <si>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</si>
  <si>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</si>
  <si>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</si>
  <si>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</si>
  <si>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</si>
  <si>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</si>
  <si>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</si>
  <si>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</si>
  <si>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</si>
  <si>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</si>
  <si>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</si>
  <si>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</si>
  <si>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</si>
  <si>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</si>
  <si>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</si>
  <si>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</si>
  <si>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</si>
  <si>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</si>
  <si>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</si>
  <si>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</si>
  <si>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</si>
  <si>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</si>
  <si>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</si>
  <si>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</si>
  <si>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</si>
  <si>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</si>
  <si>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</si>
  <si>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</si>
  <si>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</si>
  <si>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</si>
  <si>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</si>
  <si>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</si>
  <si>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</si>
  <si>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</si>
  <si>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</si>
  <si>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</si>
  <si>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</si>
  <si>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</si>
  <si>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</si>
  <si>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</si>
  <si>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</si>
  <si>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</si>
  <si>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</si>
  <si>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</si>
  <si>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</si>
  <si>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</si>
  <si>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</si>
  <si>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</si>
  <si>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</si>
  <si>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</si>
  <si>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</si>
  <si>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</si>
  <si>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</si>
  <si>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</si>
  <si>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</si>
  <si>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</si>
  <si>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</si>
  <si>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</si>
  <si>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</si>
  <si>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</si>
  <si>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</si>
  <si>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</si>
  <si>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</si>
  <si>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</si>
  <si>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</si>
  <si>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</si>
  <si>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</si>
  <si>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</si>
  <si>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</si>
  <si>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</si>
  <si>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</si>
  <si>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</si>
  <si>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</si>
  <si>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</si>
  <si>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</si>
  <si>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</si>
  <si>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</si>
  <si>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</si>
  <si>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</si>
  <si>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</si>
  <si>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</si>
  <si>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</si>
  <si>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</si>
  <si>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</si>
  <si>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</si>
  <si>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</si>
  <si>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</si>
  <si>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</si>
  <si>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</si>
  <si>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</si>
  <si>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</si>
  <si>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</si>
  <si>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</si>
  <si>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</si>
  <si>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</si>
  <si>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</si>
  <si>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</si>
  <si>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</si>
  <si>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</si>
  <si>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</si>
  <si>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</si>
  <si>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</si>
  <si>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</si>
  <si>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</si>
  <si>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</si>
  <si>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</si>
  <si>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</si>
  <si>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</si>
  <si>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</si>
  <si>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</si>
  <si>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</si>
  <si>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</si>
  <si>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</si>
  <si>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</si>
  <si>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</si>
  <si>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</si>
  <si>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</si>
  <si>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</si>
  <si>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</si>
  <si>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</si>
  <si>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</si>
  <si>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</si>
  <si>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</si>
  <si>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</si>
  <si>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</si>
  <si>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</si>
  <si>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</si>
  <si>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</si>
  <si>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</si>
  <si>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</si>
  <si>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</si>
  <si>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</si>
  <si>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</si>
  <si>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</si>
  <si>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</si>
  <si>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</si>
  <si>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</si>
  <si>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</si>
  <si>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</si>
  <si>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</si>
  <si>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</si>
  <si>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</si>
  <si>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</si>
  <si>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</si>
  <si>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</si>
  <si>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</si>
  <si>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</si>
  <si>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</si>
  <si>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</si>
  <si>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</si>
  <si>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</si>
  <si>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</si>
  <si>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</si>
  <si>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</si>
  <si>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</si>
  <si>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</si>
  <si>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</si>
  <si>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</si>
  <si>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</si>
  <si>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</si>
  <si>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</si>
  <si>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</si>
  <si>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</si>
  <si>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</si>
  <si>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</si>
  <si>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</si>
  <si>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</si>
  <si>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</si>
  <si>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</si>
  <si>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</si>
  <si>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</si>
  <si>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</si>
  <si>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</si>
  <si>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</si>
  <si>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</si>
  <si>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</si>
  <si>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</si>
  <si>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</si>
  <si>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</si>
  <si>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</si>
  <si>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</si>
  <si>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</si>
  <si>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</si>
  <si>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</si>
  <si>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</si>
  <si>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</si>
  <si>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</si>
  <si>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</si>
  <si>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</si>
  <si>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</si>
  <si>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</si>
  <si>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</si>
  <si>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</si>
  <si>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</si>
  <si>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</si>
  <si>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</si>
  <si>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</si>
  <si>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</si>
  <si>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</si>
  <si>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</si>
  <si>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</si>
  <si>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</si>
  <si>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</si>
  <si>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</si>
  <si>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</si>
  <si>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</si>
  <si>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</si>
  <si>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</si>
  <si>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</si>
  <si>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</si>
  <si>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</si>
  <si>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</si>
  <si>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</si>
  <si>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</si>
  <si>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</si>
  <si>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</si>
  <si>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</si>
  <si>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</si>
  <si>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</si>
  <si>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</si>
  <si>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</si>
  <si>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</si>
  <si>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</si>
  <si>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</si>
  <si>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</si>
  <si>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</si>
  <si>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</si>
  <si>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</si>
  <si>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</si>
  <si>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</si>
  <si>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</si>
  <si>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</si>
  <si>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</si>
  <si>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</si>
  <si>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</si>
  <si>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</si>
  <si>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</si>
  <si>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</si>
  <si>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</si>
  <si>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</si>
  <si>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</si>
  <si>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</si>
  <si>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</si>
  <si>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</si>
  <si>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</si>
  <si>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</si>
  <si>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</si>
  <si>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</si>
  <si>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</si>
  <si>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</si>
  <si>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</si>
  <si>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</si>
  <si>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</si>
  <si>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</si>
  <si>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</si>
  <si>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</si>
  <si>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</si>
  <si>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</si>
  <si>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</si>
  <si>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</si>
  <si>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</si>
  <si>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</si>
  <si>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</si>
  <si>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</si>
  <si>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</si>
  <si>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</si>
  <si>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</si>
  <si>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</si>
  <si>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</si>
  <si>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</si>
  <si>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</si>
  <si>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</si>
  <si>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</si>
  <si>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</si>
  <si>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</si>
  <si>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</si>
  <si>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</si>
  <si>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</si>
  <si>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</si>
  <si>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</si>
  <si>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</si>
  <si>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</si>
  <si>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</si>
  <si>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</si>
  <si>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</si>
  <si>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</si>
  <si>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</si>
  <si>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</si>
  <si>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</si>
  <si>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</si>
  <si>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</si>
  <si>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</si>
  <si>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</si>
  <si>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</si>
  <si>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</si>
  <si>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</si>
  <si>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</si>
  <si>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</si>
  <si>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</si>
  <si>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</si>
  <si>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</si>
  <si>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</si>
  <si>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</si>
  <si>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</si>
  <si>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</si>
  <si>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</si>
  <si>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</si>
  <si>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</si>
  <si>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</si>
  <si>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</si>
  <si>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</si>
  <si>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</si>
  <si>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</si>
  <si>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</si>
  <si>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</si>
  <si>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</si>
  <si>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</si>
  <si>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</si>
  <si>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</si>
  <si>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</si>
  <si>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</si>
  <si>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</si>
  <si>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</si>
  <si>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</si>
  <si>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</si>
  <si>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</si>
  <si>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</si>
  <si>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</si>
  <si>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</si>
  <si>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</si>
  <si>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</si>
  <si>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</si>
  <si>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</si>
  <si>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</si>
  <si>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</si>
  <si>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</si>
  <si>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</si>
  <si>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</si>
  <si>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</si>
  <si>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</si>
  <si>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</si>
  <si>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</si>
  <si>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</si>
  <si>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</si>
  <si>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</si>
  <si>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</si>
  <si>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</si>
  <si>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</si>
  <si>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</si>
  <si>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</si>
  <si>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</si>
  <si>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</si>
  <si>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</si>
  <si>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</si>
  <si>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</si>
  <si>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</si>
  <si>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</si>
  <si>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</si>
  <si>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</si>
  <si>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</si>
  <si>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</si>
  <si>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</si>
  <si>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</si>
  <si>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</si>
  <si>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</si>
  <si>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</si>
  <si>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</si>
  <si>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</si>
  <si>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</si>
  <si>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</si>
  <si>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</si>
  <si>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</si>
  <si>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</si>
  <si>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</si>
  <si>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</si>
  <si>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</si>
  <si>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</si>
  <si>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</si>
  <si>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</si>
  <si>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</si>
  <si>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</si>
  <si>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</si>
  <si>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</si>
  <si>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</si>
  <si>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</si>
  <si>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</si>
  <si>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</si>
  <si>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</si>
  <si>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</si>
  <si>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</si>
  <si>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</si>
  <si>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</si>
  <si>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</si>
  <si>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</si>
  <si>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</si>
  <si>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</si>
  <si>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</si>
  <si>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</si>
  <si>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</si>
  <si>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</si>
  <si>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</si>
  <si>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</si>
  <si>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</si>
  <si>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</si>
  <si>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</si>
  <si>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</si>
  <si>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</si>
  <si>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</si>
  <si>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</si>
  <si>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</si>
  <si>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</si>
  <si>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</si>
  <si>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</si>
  <si>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</si>
  <si>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</si>
  <si>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</si>
  <si>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</si>
  <si>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</si>
  <si>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</si>
  <si>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</si>
  <si>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</si>
  <si>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</si>
  <si>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</si>
  <si>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</si>
  <si>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</si>
  <si>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</si>
  <si>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</si>
  <si>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</si>
  <si>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</si>
  <si>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</si>
  <si>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</si>
  <si>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</si>
  <si>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</si>
  <si>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</si>
  <si>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</si>
  <si>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</si>
  <si>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</si>
  <si>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</si>
  <si>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</si>
  <si>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</si>
  <si>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</si>
  <si>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</si>
  <si>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</si>
  <si>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</si>
  <si>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</si>
  <si>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</si>
  <si>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</si>
  <si>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</si>
  <si>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</si>
  <si>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</si>
  <si>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</si>
  <si>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</si>
  <si>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</si>
  <si>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</si>
  <si>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</si>
  <si>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</si>
  <si>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</si>
  <si>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</si>
  <si>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</si>
  <si>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</si>
  <si>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</si>
  <si>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</si>
  <si>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</si>
  <si>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</si>
  <si>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</si>
  <si>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</si>
  <si>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</si>
  <si>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</si>
  <si>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</si>
  <si>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</si>
  <si>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</si>
  <si>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</si>
  <si>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</si>
  <si>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</si>
  <si>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</si>
  <si>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</si>
  <si>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</si>
  <si>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</si>
  <si>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</si>
  <si>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</si>
  <si>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</si>
  <si>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</si>
  <si>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</si>
  <si>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</si>
  <si>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</si>
  <si>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</si>
  <si>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</si>
  <si>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</si>
  <si>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</si>
  <si>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</si>
  <si>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</si>
  <si>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</si>
  <si>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</si>
  <si>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</si>
  <si>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</si>
  <si>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</si>
  <si>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</si>
  <si>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</si>
  <si>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</si>
  <si>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</si>
  <si>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</si>
  <si>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</si>
  <si>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</si>
  <si>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</si>
  <si>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</si>
  <si>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</si>
  <si>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</si>
  <si>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</si>
  <si>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</si>
  <si>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</si>
  <si>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</si>
  <si>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</si>
  <si>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</si>
  <si>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</si>
  <si>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</si>
  <si>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</si>
  <si>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</si>
  <si>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</si>
  <si>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</si>
  <si>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</si>
  <si>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</si>
  <si>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</si>
  <si>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</si>
  <si>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</si>
  <si>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</si>
  <si>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</si>
  <si>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</si>
  <si>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</si>
  <si>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</si>
  <si>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</si>
  <si>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</si>
  <si>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</si>
  <si>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</si>
  <si>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</si>
  <si>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</si>
  <si>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</si>
  <si>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</si>
  <si>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</si>
  <si>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</si>
  <si>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</si>
  <si>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</si>
  <si>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</si>
  <si>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</si>
  <si>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</si>
  <si>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</si>
  <si>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</si>
  <si>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</si>
  <si>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</si>
  <si>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</si>
  <si>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</si>
  <si>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</si>
  <si>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</si>
  <si>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</si>
  <si>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</si>
  <si>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</si>
  <si>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</si>
  <si>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</si>
  <si>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</si>
  <si>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</si>
  <si>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</si>
  <si>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</si>
  <si>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</si>
  <si>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</si>
  <si>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</si>
  <si>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</si>
  <si>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</si>
  <si>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</si>
  <si>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</si>
  <si>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</si>
  <si>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</si>
  <si>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</si>
  <si>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</si>
  <si>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</si>
  <si>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</si>
  <si>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</si>
  <si>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</si>
  <si>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</si>
  <si>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</si>
  <si>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</si>
  <si>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</si>
  <si>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</si>
  <si>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</si>
  <si>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</si>
  <si>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</si>
  <si>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</si>
  <si>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</si>
  <si>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</si>
  <si>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</si>
  <si>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</si>
  <si>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</si>
  <si>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</si>
  <si>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</si>
  <si>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</si>
  <si>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</si>
  <si>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</si>
  <si>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</si>
  <si>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</si>
  <si>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</si>
  <si>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</si>
  <si>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</si>
  <si>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</si>
  <si>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</si>
  <si>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</si>
  <si>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</si>
  <si>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</si>
  <si>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</si>
  <si>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</si>
  <si>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</si>
  <si>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</si>
  <si>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</si>
  <si>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</si>
  <si>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</si>
  <si>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</si>
  <si>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</si>
  <si>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</si>
  <si>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</si>
  <si>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</si>
  <si>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</si>
  <si>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</si>
  <si>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</si>
  <si>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</si>
  <si>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</si>
  <si>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</si>
  <si>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</si>
  <si>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</si>
  <si>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</si>
  <si>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</si>
  <si>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</si>
  <si>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</si>
  <si>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</si>
  <si>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</si>
  <si>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</si>
  <si>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</si>
  <si>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</si>
  <si>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</si>
  <si>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</si>
  <si>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</si>
  <si>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</si>
  <si>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</si>
  <si>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</si>
  <si>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</si>
  <si>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</si>
  <si>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</si>
  <si>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</si>
  <si>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</si>
  <si>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</si>
  <si>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</si>
  <si>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</si>
  <si>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</si>
  <si>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</si>
  <si>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</si>
  <si>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</si>
  <si>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</si>
  <si>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</si>
  <si>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</si>
  <si>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</si>
  <si>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</si>
  <si>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</si>
  <si>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</si>
  <si>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</si>
  <si>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</si>
  <si>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</si>
  <si>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</si>
  <si>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</si>
  <si>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</si>
  <si>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</si>
  <si>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</si>
  <si>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</si>
  <si>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</si>
  <si>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</si>
  <si>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</si>
  <si>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</si>
  <si>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</si>
  <si>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</si>
  <si>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</si>
  <si>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</si>
  <si>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</si>
  <si>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</si>
  <si>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</si>
  <si>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</si>
  <si>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</si>
  <si>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</si>
  <si>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</si>
  <si>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</si>
  <si>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</si>
  <si>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</si>
  <si>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</si>
  <si>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</si>
  <si>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</si>
  <si>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</si>
  <si>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</si>
  <si>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</si>
  <si>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</si>
  <si>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</si>
  <si>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</si>
  <si>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</si>
  <si>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</si>
  <si>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</si>
  <si>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</si>
  <si>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</si>
  <si>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</si>
  <si>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</si>
  <si>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</si>
  <si>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</si>
  <si>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</si>
  <si>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</si>
  <si>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</si>
  <si>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</si>
  <si>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</si>
  <si>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</si>
  <si>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</si>
  <si>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</si>
  <si>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</si>
  <si>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</si>
  <si>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</si>
  <si>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</si>
  <si>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</si>
  <si>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</si>
  <si>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</si>
  <si>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</si>
  <si>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</si>
  <si>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</si>
  <si>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</si>
  <si>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</si>
  <si>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</si>
  <si>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</si>
  <si>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</si>
  <si>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</si>
  <si>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</si>
  <si>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</si>
  <si>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</si>
  <si>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</si>
  <si>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</si>
  <si>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</si>
  <si>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</si>
  <si>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</si>
  <si>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</si>
  <si>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</si>
  <si>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</si>
  <si>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</si>
  <si>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</si>
  <si>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</si>
  <si>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</si>
  <si>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</si>
  <si>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</si>
  <si>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</si>
  <si>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</si>
  <si>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</si>
  <si>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</si>
  <si>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</si>
  <si>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</si>
  <si>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</si>
  <si>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</si>
  <si>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</si>
  <si>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</si>
  <si>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</si>
  <si>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</si>
  <si>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</si>
  <si>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</si>
  <si>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</si>
  <si>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</si>
  <si>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</si>
  <si>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</si>
  <si>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</si>
  <si>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</si>
  <si>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</si>
  <si>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</si>
  <si>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</si>
  <si>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</si>
  <si>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</si>
  <si>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</si>
  <si>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</si>
  <si>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</si>
  <si>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</si>
  <si>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</si>
  <si>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</si>
  <si>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</si>
  <si>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</si>
  <si>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</si>
  <si>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</si>
  <si>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</si>
  <si>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</si>
  <si>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</si>
  <si>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</si>
  <si>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</si>
  <si>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</si>
  <si>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</si>
  <si>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</si>
  <si>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</si>
  <si>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</si>
  <si>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</si>
  <si>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</si>
  <si>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</si>
  <si>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</si>
  <si>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</si>
  <si>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</si>
  <si>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</si>
  <si>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</si>
  <si>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</si>
  <si>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</si>
  <si>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</si>
  <si>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</si>
  <si>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</si>
  <si>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</si>
  <si>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</si>
  <si>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</si>
  <si>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</si>
  <si>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</si>
  <si>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</si>
  <si>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</si>
  <si>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</si>
  <si>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</si>
  <si>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</si>
  <si>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</si>
  <si>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</si>
  <si>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</si>
  <si>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</si>
  <si>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</si>
  <si>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</si>
  <si>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</si>
  <si>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</si>
  <si>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</si>
  <si>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</si>
  <si>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</si>
  <si>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</si>
  <si>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</si>
  <si>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</si>
  <si>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</si>
  <si>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</si>
  <si>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</si>
  <si>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</si>
  <si>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</si>
  <si>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</si>
  <si>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</si>
  <si>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</si>
  <si>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</si>
  <si>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</si>
  <si>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</si>
  <si>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</si>
  <si>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</si>
  <si>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</si>
  <si>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</si>
  <si>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</si>
  <si>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</si>
  <si>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</si>
  <si>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</si>
  <si>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</si>
  <si>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</si>
  <si>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</si>
  <si>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</si>
  <si>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</si>
  <si>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</si>
  <si>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</si>
  <si>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</si>
  <si>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</si>
  <si>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</si>
  <si>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</si>
  <si>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</si>
  <si>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</si>
  <si>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</si>
  <si>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</si>
  <si>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</si>
  <si>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</si>
  <si>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</si>
  <si>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</si>
  <si>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</si>
  <si>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</si>
  <si>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</si>
  <si>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</si>
  <si>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</si>
  <si>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</si>
  <si>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</si>
  <si>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</si>
  <si>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</si>
  <si>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</si>
  <si>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</si>
  <si>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</si>
  <si>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</si>
  <si>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</si>
  <si>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</si>
  <si>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</si>
  <si>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</si>
  <si>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</si>
  <si>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</si>
  <si>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</si>
  <si>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</si>
  <si>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</si>
  <si>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</si>
  <si>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</si>
  <si>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</si>
  <si>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</si>
  <si>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</si>
  <si>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</si>
  <si>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</si>
  <si>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</si>
  <si>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</si>
  <si>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</si>
  <si>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</si>
  <si>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</si>
  <si>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</si>
  <si>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</si>
  <si>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</si>
  <si>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</si>
  <si>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</si>
  <si>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</si>
  <si>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</si>
  <si>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</si>
  <si>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</si>
  <si>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</si>
  <si>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</si>
  <si>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</si>
  <si>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</si>
  <si>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</si>
  <si>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</si>
  <si>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</si>
  <si>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</si>
  <si>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</si>
  <si>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</si>
  <si>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</si>
  <si>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</si>
  <si>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</si>
  <si>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</si>
  <si>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</si>
  <si>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</si>
  <si>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</si>
  <si>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</si>
  <si>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</si>
  <si>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</si>
  <si>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</si>
  <si>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</si>
  <si>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</si>
  <si>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</si>
  <si>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</si>
  <si>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</si>
  <si>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</si>
  <si>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</si>
  <si>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</si>
  <si>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</si>
  <si>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</si>
  <si>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</si>
  <si>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</si>
  <si>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</si>
  <si>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</si>
  <si>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</si>
  <si>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</si>
  <si>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</si>
  <si>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</si>
  <si>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</si>
  <si>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</si>
  <si>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</si>
  <si>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</si>
  <si>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</si>
  <si>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</si>
  <si>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</si>
  <si>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</si>
  <si>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</si>
  <si>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</si>
  <si>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</si>
  <si>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</si>
  <si>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</si>
  <si>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</si>
  <si>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</si>
  <si>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</si>
  <si>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</si>
  <si>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</si>
  <si>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</si>
  <si>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</si>
  <si>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</si>
  <si>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</si>
  <si>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</si>
  <si>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</si>
  <si>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</si>
  <si>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</si>
  <si>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</si>
  <si>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</si>
  <si>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</si>
  <si>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</si>
  <si>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</si>
  <si>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</si>
  <si>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</si>
  <si>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</si>
  <si>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</si>
  <si>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</si>
  <si>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</si>
  <si>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</si>
  <si>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</si>
  <si>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</si>
  <si>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</si>
  <si>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</si>
  <si>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</si>
  <si>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</si>
  <si>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</si>
  <si>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</si>
  <si>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</si>
  <si>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</si>
  <si>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</si>
  <si>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</si>
  <si>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</si>
  <si>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</si>
  <si>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</si>
  <si>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</si>
  <si>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</si>
  <si>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</si>
  <si>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</si>
  <si>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</si>
  <si>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</si>
  <si>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</si>
  <si>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</si>
  <si>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</si>
  <si>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</si>
  <si>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</si>
  <si>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</si>
  <si>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</si>
  <si>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</si>
  <si>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</si>
  <si>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</si>
  <si>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</si>
  <si>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</si>
  <si>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</si>
  <si>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</si>
  <si>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</si>
  <si>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</si>
  <si>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</si>
  <si>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</si>
  <si>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</si>
  <si>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</si>
  <si>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</si>
  <si>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</si>
  <si>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</si>
  <si>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</si>
  <si>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</si>
  <si>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</si>
  <si>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</si>
  <si>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</si>
  <si>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</si>
  <si>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</si>
  <si>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</si>
  <si>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</si>
  <si>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</si>
  <si>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</si>
  <si>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</si>
  <si>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</si>
  <si>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</si>
  <si>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</si>
  <si>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</si>
  <si>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</si>
  <si>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</si>
  <si>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</si>
  <si>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</si>
  <si>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</si>
  <si>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</si>
  <si>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</si>
  <si>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</si>
  <si>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</si>
  <si>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</si>
  <si>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</si>
  <si>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</si>
  <si>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</si>
  <si>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</si>
  <si>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</si>
  <si>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</si>
  <si>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</si>
  <si>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</si>
  <si>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</si>
  <si>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</si>
  <si>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</si>
  <si>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</si>
  <si>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</si>
  <si>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</si>
  <si>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</si>
  <si>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</si>
  <si>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</si>
  <si>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</si>
  <si>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</si>
  <si>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</si>
  <si>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</si>
  <si>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</si>
  <si>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</si>
  <si>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</si>
  <si>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</si>
  <si>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</si>
  <si>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</si>
  <si>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</si>
  <si>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</si>
  <si>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</si>
  <si>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</si>
  <si>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</si>
  <si>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</si>
  <si>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</si>
  <si>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</si>
  <si>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</si>
  <si>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</si>
  <si>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</si>
  <si>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</si>
  <si>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</si>
  <si>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</si>
  <si>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</si>
  <si>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</si>
  <si>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</si>
  <si>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</si>
  <si>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</si>
  <si>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</si>
  <si>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</si>
  <si>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</si>
  <si>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</si>
  <si>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</si>
  <si>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</si>
  <si>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</si>
  <si>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</si>
  <si>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</si>
  <si>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</si>
  <si>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</si>
  <si>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</si>
  <si>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</si>
  <si>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</si>
  <si>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</si>
  <si>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</si>
  <si>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</si>
  <si>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</si>
  <si>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</si>
  <si>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</si>
  <si>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</si>
  <si>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</si>
  <si>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</si>
  <si>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</si>
  <si>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</si>
  <si>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</si>
  <si>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</si>
  <si>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</si>
  <si>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</si>
  <si>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</si>
  <si>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</si>
  <si>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</si>
  <si>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</si>
  <si>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</si>
  <si>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</si>
  <si>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</si>
  <si>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</si>
  <si>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</si>
  <si>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</si>
  <si>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</si>
  <si>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</si>
  <si>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</si>
  <si>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</si>
  <si>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</si>
  <si>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</si>
  <si>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</si>
  <si>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</si>
  <si>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</si>
  <si>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</si>
  <si>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</si>
  <si>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</si>
  <si>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</si>
  <si>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</si>
  <si>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</si>
  <si>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</si>
  <si>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</si>
  <si>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</si>
  <si>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</si>
  <si>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</si>
  <si>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</si>
  <si>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</si>
  <si>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</si>
  <si>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</si>
  <si>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</si>
  <si>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</si>
  <si>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</si>
  <si>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</si>
  <si>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</si>
  <si>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</si>
  <si>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</si>
  <si>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</si>
  <si>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</si>
  <si>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</si>
  <si>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</si>
  <si>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</si>
  <si>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</si>
  <si>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</si>
  <si>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</si>
  <si>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</si>
  <si>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</si>
  <si>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</si>
  <si>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</si>
  <si>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</si>
  <si>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</si>
  <si>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</si>
  <si>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</si>
  <si>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</si>
  <si>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</si>
  <si>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</si>
  <si>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</si>
  <si>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</si>
  <si>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</si>
  <si>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</si>
  <si>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</si>
  <si>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</si>
  <si>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</si>
  <si>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</si>
  <si>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</si>
  <si>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</si>
  <si>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</si>
  <si>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</si>
  <si>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</si>
  <si>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</si>
  <si>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</si>
  <si>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</si>
  <si>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</si>
  <si>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</si>
  <si>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</si>
  <si>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</si>
  <si>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</si>
  <si>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</si>
  <si>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</si>
  <si>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</si>
  <si>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</si>
  <si>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</si>
  <si>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</si>
  <si>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</si>
  <si>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</si>
  <si>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</si>
  <si>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</si>
  <si>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</si>
  <si>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</si>
  <si>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</si>
  <si>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</si>
  <si>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</si>
  <si>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</si>
  <si>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</si>
  <si>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</si>
  <si>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</si>
  <si>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</si>
  <si>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</si>
  <si>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</si>
  <si>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</si>
  <si>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</si>
  <si>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</si>
  <si>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</si>
  <si>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</si>
  <si>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</si>
  <si>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</si>
  <si>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</si>
  <si>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</si>
  <si>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</si>
  <si>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</si>
  <si>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</si>
  <si>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</si>
  <si>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</si>
  <si>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</si>
  <si>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</si>
  <si>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</si>
  <si>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</si>
  <si>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</si>
  <si>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</si>
  <si>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</si>
  <si>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</si>
  <si>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</si>
  <si>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</si>
  <si>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</si>
  <si>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</si>
  <si>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</si>
  <si>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</si>
  <si>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</si>
  <si>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</si>
  <si>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</si>
  <si>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</si>
  <si>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</si>
  <si>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</si>
  <si>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</si>
  <si>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</si>
  <si>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</si>
  <si>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</si>
  <si>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</si>
  <si>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</si>
  <si>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</si>
  <si>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</si>
  <si>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</si>
  <si>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</si>
  <si>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</si>
  <si>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</si>
  <si>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</si>
  <si>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</si>
  <si>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</si>
  <si>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</si>
  <si>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</si>
  <si>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</si>
  <si>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</si>
  <si>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</si>
  <si>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</si>
  <si>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</si>
  <si>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</si>
  <si>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</si>
  <si>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</si>
  <si>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</si>
  <si>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</si>
  <si>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</si>
  <si>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</si>
  <si>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</si>
  <si>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</si>
  <si>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</si>
  <si>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</si>
  <si>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</si>
  <si>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</si>
  <si>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</si>
  <si>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</si>
  <si>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</si>
  <si>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</si>
  <si>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</si>
  <si>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</si>
  <si>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</si>
  <si>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</si>
  <si>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</si>
  <si>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</si>
  <si>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</si>
  <si>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</si>
  <si>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</si>
  <si>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</si>
  <si>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</si>
  <si>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</si>
  <si>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</si>
  <si>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</si>
  <si>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</si>
  <si>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</si>
  <si>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</si>
  <si>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</si>
  <si>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</si>
  <si>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</si>
  <si>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</si>
  <si>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</si>
  <si>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</si>
  <si>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</si>
  <si>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</si>
  <si>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</si>
  <si>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</si>
  <si>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</si>
  <si>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</si>
  <si>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</si>
  <si>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</si>
  <si>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</si>
  <si>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</si>
  <si>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</si>
  <si>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</si>
  <si>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</si>
  <si>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</si>
  <si>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</si>
  <si>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</si>
  <si>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</si>
  <si>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</si>
  <si>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</si>
  <si>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</si>
  <si>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</si>
  <si>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</si>
  <si>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</si>
  <si>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</si>
  <si>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</si>
  <si>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</si>
  <si>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</si>
  <si>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</si>
  <si>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</si>
  <si>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</si>
  <si>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</si>
  <si>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</si>
  <si>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</si>
  <si>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</si>
  <si>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</si>
  <si>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</si>
  <si>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</si>
  <si>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</si>
  <si>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</si>
  <si>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</si>
  <si>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</si>
  <si>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</si>
  <si>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</si>
  <si>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</si>
  <si>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</si>
  <si>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</si>
  <si>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</si>
  <si>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</si>
  <si>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</si>
  <si>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</si>
  <si>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</si>
  <si>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</si>
  <si>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</si>
  <si>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</si>
  <si>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</si>
  <si>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</si>
  <si>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</si>
  <si>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</si>
  <si>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</si>
  <si>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</si>
  <si>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</si>
  <si>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</si>
  <si>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</si>
  <si>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</si>
  <si>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</si>
  <si>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</si>
  <si>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</si>
  <si>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</si>
  <si>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</si>
  <si>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</si>
  <si>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</si>
  <si>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</si>
  <si>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</si>
  <si>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</si>
  <si>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</si>
  <si>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</si>
  <si>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</si>
  <si>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</si>
  <si>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</si>
  <si>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</si>
  <si>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</si>
  <si>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</si>
  <si>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</si>
  <si>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</si>
  <si>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</si>
  <si>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</si>
  <si>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</si>
  <si>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</si>
  <si>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</si>
  <si>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</si>
  <si>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</si>
  <si>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</si>
  <si>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</si>
  <si>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</si>
  <si>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</si>
  <si>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</si>
  <si>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</si>
  <si>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</si>
  <si>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</si>
  <si>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</si>
  <si>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</si>
  <si>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</si>
  <si>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</si>
  <si>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</si>
  <si>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</si>
  <si>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</si>
  <si>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</si>
  <si>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</si>
  <si>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</si>
  <si>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</si>
  <si>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</si>
  <si>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</si>
  <si>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</si>
  <si>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</si>
  <si>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</si>
  <si>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</si>
  <si>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</si>
  <si>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</si>
  <si>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</si>
  <si>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</si>
  <si>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</si>
  <si>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</si>
  <si>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</si>
  <si>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</si>
  <si>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</si>
  <si>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</si>
  <si>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</si>
  <si>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</si>
  <si>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</si>
  <si>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</si>
  <si>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</si>
  <si>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</si>
  <si>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</si>
  <si>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</si>
  <si>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</si>
  <si>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</si>
  <si>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</si>
  <si>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</si>
  <si>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</si>
  <si>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</si>
  <si>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</si>
  <si>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</si>
  <si>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</si>
  <si>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</si>
  <si>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</si>
  <si>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</si>
  <si>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</si>
  <si>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</si>
  <si>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</si>
  <si>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</si>
  <si>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</si>
  <si>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</si>
  <si>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</si>
  <si>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</si>
  <si>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</si>
  <si>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</si>
  <si>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</si>
  <si>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</si>
  <si>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</si>
  <si>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</si>
  <si>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</si>
  <si>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</si>
  <si>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</si>
  <si>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</si>
  <si>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</si>
  <si>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</si>
  <si>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</si>
  <si>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</si>
  <si>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</si>
  <si>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</si>
  <si>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</si>
  <si>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</si>
  <si>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</si>
  <si>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</si>
  <si>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</si>
  <si>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</si>
  <si>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</si>
  <si>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</si>
  <si>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</si>
  <si>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</si>
  <si>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</si>
  <si>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</si>
  <si>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</si>
  <si>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</si>
  <si>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</si>
  <si>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</si>
  <si>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</si>
  <si>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</si>
  <si>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</si>
  <si>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</si>
  <si>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</si>
  <si>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</si>
  <si>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</si>
  <si>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</si>
  <si>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</si>
  <si>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</si>
  <si>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</si>
  <si>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</si>
  <si>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</si>
  <si>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</si>
  <si>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</si>
  <si>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</si>
  <si>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</si>
  <si>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</si>
  <si>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</si>
  <si>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</si>
  <si>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</si>
  <si>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</si>
  <si>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</si>
  <si>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</si>
  <si>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</si>
  <si>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</si>
  <si>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</si>
  <si>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</si>
  <si>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</si>
  <si>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</si>
  <si>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</si>
  <si>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</si>
  <si>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</si>
  <si>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</si>
  <si>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</si>
  <si>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</si>
  <si>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</si>
  <si>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</si>
  <si>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</si>
  <si>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</si>
  <si>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</si>
  <si>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</si>
  <si>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</si>
  <si>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</si>
  <si>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</si>
  <si>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</si>
  <si>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</si>
  <si>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</si>
  <si>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</si>
  <si>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</si>
  <si>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</si>
  <si>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</si>
  <si>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</si>
  <si>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</si>
  <si>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</si>
  <si>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</si>
  <si>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</si>
  <si>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</si>
  <si>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</si>
  <si>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</si>
  <si>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</si>
  <si>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</si>
  <si>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</si>
  <si>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</si>
  <si>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</si>
  <si>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</si>
  <si>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</si>
  <si>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</si>
  <si>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</si>
  <si>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</si>
  <si>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</si>
  <si>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</si>
  <si>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</si>
  <si>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</si>
  <si>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</si>
  <si>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</si>
  <si>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</si>
  <si>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</si>
  <si>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</si>
  <si>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</si>
  <si>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</si>
  <si>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</si>
  <si>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</si>
  <si>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</si>
  <si>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</si>
  <si>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</si>
  <si>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</si>
  <si>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</si>
  <si>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</si>
  <si>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</si>
  <si>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</si>
  <si>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</si>
  <si>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</si>
  <si>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</si>
  <si>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</si>
  <si>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</si>
  <si>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</si>
  <si>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</si>
  <si>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</si>
  <si>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</si>
  <si>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</si>
  <si>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</si>
  <si>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</si>
  <si>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</si>
  <si>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</si>
  <si>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</si>
  <si>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</si>
  <si>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</si>
  <si>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</si>
  <si>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</si>
  <si>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</si>
  <si>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</si>
  <si>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</si>
  <si>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</si>
  <si>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</si>
  <si>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</si>
  <si>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</si>
  <si>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</si>
  <si>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</si>
  <si>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</si>
  <si>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</si>
  <si>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</si>
  <si>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</si>
  <si>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</si>
  <si>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</si>
  <si>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</si>
  <si>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</si>
  <si>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</si>
  <si>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</si>
  <si>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</si>
  <si>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</si>
  <si>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</si>
  <si>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</si>
  <si>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</si>
  <si>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</si>
  <si>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</si>
  <si>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</si>
  <si>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</si>
  <si>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</si>
  <si>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</si>
  <si>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</si>
  <si>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</si>
  <si>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</si>
  <si>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</si>
  <si>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</si>
  <si>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</si>
  <si>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</si>
  <si>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</si>
  <si>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</si>
  <si>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</si>
  <si>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</si>
  <si>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</si>
  <si>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</si>
  <si>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</si>
  <si>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</si>
  <si>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</si>
  <si>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</si>
  <si>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</si>
  <si>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</si>
  <si>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</si>
  <si>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</si>
  <si>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</si>
  <si>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</si>
  <si>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</si>
  <si>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</si>
  <si>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</si>
  <si>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</si>
  <si>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</si>
  <si>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</si>
  <si>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</si>
  <si>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</si>
  <si>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</si>
  <si>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</si>
  <si>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</si>
  <si>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</si>
  <si>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</si>
  <si>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</si>
  <si>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</si>
  <si>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</si>
  <si>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</si>
  <si>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</si>
  <si>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</si>
  <si>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</si>
  <si>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</si>
  <si>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</si>
  <si>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</si>
  <si>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</si>
  <si>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</si>
  <si>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</si>
  <si>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</si>
  <si>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</si>
  <si>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</si>
  <si>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</si>
  <si>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</si>
  <si>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</si>
  <si>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</si>
  <si>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</si>
  <si>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</si>
  <si>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</si>
  <si>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</si>
  <si>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</si>
  <si>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</si>
  <si>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</si>
  <si>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</si>
  <si>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</si>
  <si>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</si>
  <si>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</si>
  <si>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</si>
  <si>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</si>
  <si>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</si>
  <si>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</si>
  <si>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</si>
  <si>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</si>
  <si>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</si>
  <si>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</si>
  <si>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</si>
  <si>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</si>
  <si>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</si>
  <si>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</si>
  <si>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</si>
  <si>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</si>
  <si>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</si>
  <si>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</si>
  <si>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</si>
  <si>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</si>
  <si>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</si>
  <si>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</si>
  <si>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</si>
  <si>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</si>
  <si>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</si>
  <si>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</si>
  <si>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</si>
  <si>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</si>
  <si>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</si>
  <si>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</si>
  <si>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</si>
  <si>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</si>
  <si>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</si>
  <si>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</si>
  <si>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</si>
  <si>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</si>
  <si>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</si>
  <si>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</si>
  <si>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</si>
  <si>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</si>
  <si>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</si>
  <si>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</si>
  <si>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</si>
  <si>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</si>
  <si>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</si>
  <si>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</si>
  <si>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</si>
  <si>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</si>
  <si>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</si>
  <si>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</si>
  <si>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</si>
  <si>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</si>
  <si>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</si>
  <si>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</si>
  <si>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</si>
  <si>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</si>
  <si>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</si>
  <si>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</si>
  <si>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</si>
  <si>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</si>
  <si>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</si>
  <si>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</si>
  <si>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</si>
  <si>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</si>
  <si>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</si>
  <si>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</si>
  <si>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</si>
  <si>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</si>
  <si>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</si>
  <si>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</si>
  <si>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</si>
  <si>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</si>
  <si>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</si>
  <si>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</si>
  <si>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</si>
  <si>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</si>
  <si>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</si>
  <si>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</si>
  <si>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</si>
  <si>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</si>
  <si>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</si>
  <si>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</si>
  <si>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</si>
  <si>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</si>
  <si>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</si>
  <si>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</si>
  <si>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</si>
  <si>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</si>
  <si>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</si>
  <si>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</si>
  <si>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</si>
  <si>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</si>
  <si>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</si>
  <si>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</si>
  <si>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</si>
  <si>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</si>
  <si>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</si>
  <si>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</si>
  <si>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</si>
  <si>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</si>
  <si>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</si>
  <si>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</si>
  <si>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</si>
  <si>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</si>
  <si>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</si>
  <si>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</si>
  <si>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</si>
  <si>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</si>
  <si>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</si>
  <si>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</si>
  <si>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</si>
  <si>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</si>
  <si>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</si>
  <si>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</si>
  <si>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</si>
  <si>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</si>
  <si>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</si>
  <si>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</si>
  <si>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</si>
  <si>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</si>
  <si>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</si>
  <si>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</si>
  <si>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</si>
  <si>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</si>
  <si>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</si>
  <si>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</si>
  <si>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</si>
  <si>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</si>
  <si>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</si>
  <si>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</si>
  <si>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</si>
  <si>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</si>
  <si>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</si>
  <si>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</si>
  <si>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</si>
  <si>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</si>
  <si>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</si>
  <si>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</si>
  <si>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</si>
  <si>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</si>
  <si>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</si>
  <si>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</si>
  <si>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</si>
  <si>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</si>
  <si>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</si>
  <si>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</si>
  <si>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</si>
  <si>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</si>
  <si>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</si>
  <si>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</si>
  <si>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</si>
  <si>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</si>
  <si>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</si>
  <si>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</si>
  <si>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</si>
  <si>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</si>
  <si>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</si>
  <si>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</si>
  <si>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</si>
  <si>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</si>
  <si>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</si>
  <si>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</si>
  <si>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</si>
  <si>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</si>
  <si>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</si>
  <si>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</si>
  <si>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</si>
  <si>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</si>
  <si>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</si>
  <si>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</si>
  <si>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</si>
  <si>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</si>
  <si>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</si>
  <si>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</si>
  <si>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</si>
  <si>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</si>
  <si>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</si>
  <si>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</si>
  <si>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</si>
  <si>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</si>
  <si>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</si>
  <si>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</si>
  <si>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</si>
  <si>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</si>
  <si>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</si>
  <si>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</si>
  <si>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</si>
  <si>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</si>
  <si>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</si>
  <si>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</si>
  <si>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</si>
  <si>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</si>
  <si>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</si>
  <si>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</si>
  <si>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</si>
  <si>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</si>
  <si>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</si>
  <si>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</si>
  <si>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</si>
  <si>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</si>
  <si>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</si>
  <si>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</si>
  <si>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</si>
  <si>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</si>
  <si>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</si>
  <si>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</si>
  <si>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</si>
  <si>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</si>
  <si>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</si>
  <si>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</si>
  <si>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</si>
  <si>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</si>
  <si>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</si>
  <si>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</si>
  <si>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</si>
  <si>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</si>
  <si>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</si>
  <si>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</si>
  <si>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</si>
  <si>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</si>
  <si>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</si>
  <si>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</si>
  <si>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</si>
  <si>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</si>
  <si>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</si>
  <si>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</si>
  <si>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</si>
  <si>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</si>
  <si>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</si>
  <si>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</si>
  <si>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</si>
  <si>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</si>
  <si>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</si>
  <si>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</si>
  <si>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</si>
  <si>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</si>
  <si>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</si>
  <si>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</si>
  <si>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</si>
  <si>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</si>
  <si>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</si>
  <si>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</si>
  <si>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</si>
  <si>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</si>
  <si>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</si>
  <si>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</si>
  <si>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</si>
  <si>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</si>
  <si>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</si>
  <si>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</si>
  <si>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</si>
  <si>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</si>
  <si>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</si>
  <si>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</si>
  <si>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</si>
  <si>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</si>
  <si>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</si>
  <si>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</si>
  <si>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</si>
  <si>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</si>
  <si>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</si>
  <si>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</si>
  <si>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</si>
  <si>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</si>
  <si>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</si>
  <si>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</si>
  <si>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</si>
  <si>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</si>
  <si>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</si>
  <si>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</si>
  <si>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</si>
  <si>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</si>
  <si>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</si>
  <si>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</si>
  <si>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</si>
  <si>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</si>
  <si>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</si>
  <si>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</si>
  <si>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</si>
  <si>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</si>
  <si>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</si>
  <si>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</si>
  <si>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</si>
  <si>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</si>
  <si>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</si>
  <si>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</si>
  <si>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</si>
  <si>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</si>
  <si>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</si>
  <si>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</si>
  <si>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</si>
  <si>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</si>
  <si>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</si>
  <si>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</si>
  <si>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</si>
  <si>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</si>
  <si>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</si>
  <si>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</si>
  <si>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</si>
  <si>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</si>
  <si>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</si>
  <si>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</si>
  <si>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</si>
  <si>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</si>
  <si>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</si>
  <si>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</si>
  <si>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</si>
  <si>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</si>
  <si>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</si>
  <si>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</si>
  <si>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</si>
  <si>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</si>
  <si>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</si>
  <si>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</si>
  <si>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</si>
  <si>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</si>
  <si>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</si>
  <si>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</si>
  <si>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</si>
  <si>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</si>
  <si>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</si>
  <si>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</si>
  <si>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</si>
  <si>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</si>
  <si>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</si>
  <si>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</si>
  <si>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</si>
  <si>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</si>
  <si>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</si>
  <si>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</si>
  <si>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</si>
  <si>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</si>
  <si>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</si>
  <si>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</si>
  <si>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</si>
  <si>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</si>
  <si>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</si>
  <si>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</si>
  <si>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</si>
  <si>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</si>
  <si>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</si>
  <si>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</si>
  <si>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</si>
  <si>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</si>
  <si>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</si>
  <si>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</si>
  <si>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</si>
  <si>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</si>
  <si>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</si>
  <si>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</si>
  <si>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</si>
  <si>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</si>
  <si>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</si>
  <si>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</si>
  <si>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</si>
  <si>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</si>
  <si>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</si>
  <si>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</si>
  <si>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</si>
  <si>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</si>
  <si>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</si>
  <si>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</si>
  <si>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</si>
  <si>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</si>
  <si>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</si>
  <si>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</si>
  <si>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</si>
  <si>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</si>
  <si>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</si>
  <si>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</si>
  <si>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</si>
  <si>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</si>
  <si>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</si>
  <si>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</si>
  <si>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</si>
  <si>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</si>
  <si>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</si>
  <si>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</si>
  <si>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</si>
  <si>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</si>
  <si>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</si>
  <si>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</si>
  <si>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</si>
  <si>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</si>
  <si>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</si>
  <si>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</si>
  <si>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</si>
  <si>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</si>
  <si>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</si>
  <si>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</si>
  <si>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</si>
  <si>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</si>
  <si>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</si>
  <si>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</si>
  <si>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</si>
  <si>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</si>
  <si>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</si>
  <si>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</si>
  <si>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</si>
  <si>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</si>
  <si>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</si>
  <si>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</si>
  <si>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</si>
  <si>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</si>
  <si>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</si>
  <si>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</si>
  <si>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</si>
  <si>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</si>
  <si>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</si>
  <si>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</si>
  <si>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</si>
  <si>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</si>
  <si>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</si>
  <si>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</si>
  <si>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</si>
  <si>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</si>
  <si>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</si>
  <si>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</si>
  <si>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</si>
  <si>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</si>
  <si>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</si>
  <si>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</si>
  <si>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</si>
  <si>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</si>
  <si>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</si>
  <si>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</si>
  <si>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</si>
  <si>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</si>
  <si>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</si>
  <si>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</si>
  <si>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</si>
  <si>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</si>
  <si>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</si>
  <si>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</si>
  <si>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</si>
  <si>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</si>
  <si>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</si>
  <si>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</si>
  <si>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</si>
  <si>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</si>
  <si>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</si>
  <si>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</si>
  <si>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</si>
  <si>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</si>
  <si>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</si>
  <si>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</si>
  <si>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</si>
  <si>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</si>
  <si>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</si>
  <si>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</si>
  <si>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</si>
  <si>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</si>
  <si>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</si>
  <si>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</si>
  <si>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</si>
  <si>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</si>
  <si>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</si>
  <si>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</si>
  <si>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</si>
  <si>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</si>
  <si>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</si>
  <si>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</si>
  <si>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</si>
  <si>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</si>
  <si>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</si>
  <si>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</si>
  <si>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</si>
  <si>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</si>
  <si>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</si>
  <si>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</si>
  <si>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</si>
  <si>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</si>
  <si>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</si>
  <si>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</si>
  <si>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</si>
  <si>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</si>
  <si>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</si>
  <si>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</si>
  <si>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</si>
  <si>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</si>
  <si>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</si>
  <si>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</si>
  <si>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</si>
  <si>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</si>
  <si>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</si>
  <si>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</si>
  <si>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</si>
  <si>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</si>
  <si>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</si>
  <si>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</si>
  <si>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</si>
  <si>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</si>
  <si>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</si>
  <si>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</si>
  <si>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</si>
  <si>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</si>
  <si>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</si>
  <si>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</si>
  <si>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</si>
  <si>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</si>
  <si>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</si>
  <si>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</si>
  <si>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</si>
  <si>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</si>
  <si>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</si>
  <si>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</si>
  <si>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</si>
  <si>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</si>
  <si>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</si>
  <si>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</si>
  <si>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</si>
  <si>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</si>
  <si>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</si>
  <si>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</si>
  <si>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</si>
  <si>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</si>
  <si>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</si>
  <si>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</si>
  <si>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</si>
  <si>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</si>
  <si>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</si>
  <si>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</si>
  <si>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</si>
  <si>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</si>
  <si>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</si>
  <si>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</si>
  <si>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</si>
  <si>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</si>
  <si>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</si>
  <si>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</si>
  <si>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</si>
  <si>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</si>
  <si>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</si>
  <si>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</si>
  <si>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</si>
  <si>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</si>
  <si>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</si>
  <si>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</si>
  <si>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</si>
  <si>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</si>
  <si>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</si>
  <si>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</si>
  <si>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</si>
  <si>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</si>
  <si>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</si>
  <si>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</si>
  <si>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</si>
  <si>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</si>
  <si>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</si>
  <si>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</si>
  <si>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</si>
  <si>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</si>
  <si>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</si>
  <si>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</si>
  <si>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</si>
  <si>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</si>
  <si>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</si>
  <si>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</si>
  <si>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</si>
  <si>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</si>
  <si>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</si>
  <si>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</si>
  <si>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</si>
  <si>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</si>
  <si>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</si>
  <si>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</si>
  <si>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</si>
  <si>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</si>
  <si>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</si>
  <si>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</si>
  <si>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</si>
  <si>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</si>
  <si>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</si>
  <si>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</si>
  <si>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</si>
  <si>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</si>
  <si>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</si>
  <si>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</si>
  <si>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</si>
  <si>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</si>
  <si>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</si>
  <si>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</si>
  <si>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</si>
  <si>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</si>
  <si>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</si>
  <si>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</si>
  <si>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</si>
  <si>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</si>
  <si>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</si>
  <si>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</si>
  <si>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</si>
  <si>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</si>
  <si>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</si>
  <si>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</si>
  <si>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</si>
  <si>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</si>
  <si>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</si>
  <si>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</si>
  <si>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</si>
  <si>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</si>
  <si>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</si>
  <si>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</si>
  <si>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</si>
  <si>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</si>
  <si>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</si>
  <si>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</si>
  <si>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</si>
  <si>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</si>
  <si>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</si>
  <si>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</si>
  <si>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</si>
  <si>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</si>
  <si>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</si>
  <si>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</si>
  <si>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</si>
  <si>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</si>
  <si>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</si>
  <si>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</si>
  <si>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</si>
  <si>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</si>
  <si>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</si>
  <si>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</si>
  <si>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</si>
  <si>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</si>
  <si>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</si>
  <si>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</si>
  <si>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</si>
  <si>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</si>
  <si>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</si>
  <si>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</si>
  <si>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</si>
  <si>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</si>
  <si>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</si>
  <si>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</si>
  <si>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</si>
  <si>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</si>
  <si>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</si>
  <si>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</si>
  <si>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</si>
  <si>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</si>
  <si>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</si>
  <si>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</si>
  <si>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</si>
  <si>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</si>
  <si>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</si>
  <si>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</si>
  <si>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</si>
  <si>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</si>
  <si>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</si>
  <si>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</si>
  <si>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</si>
  <si>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</si>
  <si>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</si>
  <si>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</si>
  <si>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</si>
  <si>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</si>
  <si>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</si>
  <si>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</si>
  <si>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</si>
  <si>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</si>
  <si>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</si>
  <si>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</si>
  <si>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</si>
  <si>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</si>
  <si>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</si>
  <si>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</si>
  <si>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</si>
  <si>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</si>
  <si>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</si>
  <si>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</si>
  <si>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</si>
  <si>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</si>
  <si>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</si>
  <si>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</si>
  <si>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</si>
  <si>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</si>
  <si>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</si>
  <si>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</si>
  <si>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</si>
  <si>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</si>
  <si>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</si>
  <si>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</si>
  <si>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</si>
  <si>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</si>
  <si>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</si>
  <si>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</si>
  <si>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</si>
  <si>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</si>
  <si>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</si>
  <si>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</si>
  <si>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</si>
  <si>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</si>
  <si>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</si>
  <si>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</si>
  <si>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</si>
  <si>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</si>
  <si>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</si>
  <si>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</si>
  <si>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</si>
  <si>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</si>
  <si>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</si>
  <si>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</si>
  <si>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</si>
  <si>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</si>
  <si>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</si>
  <si>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</si>
  <si>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</si>
  <si>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</si>
  <si>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</si>
  <si>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</si>
  <si>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</si>
  <si>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</si>
  <si>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</si>
  <si>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</si>
  <si>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</si>
  <si>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</si>
  <si>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</si>
  <si>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</si>
  <si>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</si>
  <si>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</si>
  <si>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</si>
  <si>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</si>
  <si>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</si>
  <si>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</si>
  <si>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</si>
  <si>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</si>
  <si>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</si>
  <si>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</si>
  <si>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</si>
  <si>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</si>
  <si>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</si>
  <si>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</si>
  <si>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</si>
  <si>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</si>
  <si>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</si>
  <si>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</si>
  <si>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</si>
  <si>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</si>
  <si>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</si>
  <si>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</si>
  <si>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</si>
  <si>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</si>
  <si>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</si>
  <si>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</si>
  <si>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</si>
  <si>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</si>
  <si>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</si>
  <si>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</si>
  <si>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</si>
  <si>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</si>
  <si>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</si>
  <si>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</si>
  <si>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</si>
  <si>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</si>
  <si>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</si>
  <si>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</si>
  <si>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</si>
  <si>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</si>
  <si>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</si>
  <si>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</si>
  <si>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</si>
  <si>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</si>
  <si>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</si>
  <si>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</si>
  <si>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</si>
  <si>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</si>
  <si>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</si>
  <si>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</si>
  <si>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</si>
  <si>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</si>
  <si>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</si>
  <si>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</si>
  <si>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</si>
  <si>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</si>
  <si>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</si>
  <si>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</si>
  <si>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</si>
  <si>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</si>
  <si>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</si>
  <si>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</si>
  <si>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</si>
  <si>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</si>
  <si>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</si>
  <si>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</si>
  <si>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</si>
  <si>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</si>
  <si>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</si>
  <si>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</si>
  <si>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</si>
  <si>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</si>
  <si>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</si>
  <si>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</si>
  <si>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</si>
  <si>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</si>
  <si>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</si>
  <si>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</si>
  <si>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</si>
  <si>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</si>
  <si>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</si>
  <si>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</si>
  <si>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</si>
  <si>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</si>
  <si>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</si>
  <si>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</si>
  <si>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</si>
  <si>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</si>
  <si>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</si>
  <si>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</si>
  <si>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</si>
  <si>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</si>
  <si>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</si>
  <si>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</si>
  <si>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</si>
  <si>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</si>
  <si>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</si>
  <si>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</si>
  <si>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</si>
  <si>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</si>
  <si>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</si>
  <si>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</si>
  <si>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</si>
  <si>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</si>
  <si>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</si>
  <si>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</si>
  <si>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</si>
  <si>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</si>
  <si>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</si>
  <si>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</si>
  <si>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</si>
  <si>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</si>
  <si>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</si>
  <si>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</si>
  <si>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</si>
  <si>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</si>
  <si>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</si>
  <si>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</si>
  <si>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</si>
  <si>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</si>
  <si>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</si>
  <si>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</si>
  <si>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</si>
  <si>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</si>
  <si>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</si>
  <si>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</si>
  <si>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</si>
  <si>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</si>
  <si>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</si>
  <si>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</si>
  <si>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</si>
  <si>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</si>
  <si>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</si>
  <si>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</si>
  <si>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</si>
  <si>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</si>
  <si>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</si>
  <si>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</si>
  <si>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</si>
  <si>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</si>
  <si>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</si>
  <si>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</si>
  <si>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</si>
  <si>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</si>
  <si>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</si>
  <si>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</si>
  <si>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</si>
  <si>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</si>
  <si>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</si>
  <si>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</si>
  <si>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</si>
  <si>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</si>
  <si>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</si>
  <si>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</si>
  <si>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</si>
  <si>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</si>
  <si>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</si>
  <si>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</si>
  <si>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</si>
  <si>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</si>
  <si>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</si>
  <si>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</si>
  <si>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</si>
  <si>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</si>
  <si>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</si>
  <si>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</si>
  <si>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</si>
  <si>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</si>
  <si>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</si>
  <si>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</si>
  <si>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</si>
  <si>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</si>
  <si>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</si>
  <si>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</si>
  <si>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</si>
  <si>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</si>
  <si>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</si>
  <si>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</si>
  <si>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</si>
  <si>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</si>
  <si>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</si>
  <si>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</si>
  <si>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</si>
  <si>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</si>
  <si>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</si>
  <si>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</si>
  <si>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</si>
  <si>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</si>
  <si>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</si>
  <si>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</si>
  <si>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</si>
  <si>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</si>
  <si>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</si>
  <si>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</si>
  <si>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</si>
  <si>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</si>
  <si>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</si>
  <si>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</si>
  <si>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</si>
  <si>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</si>
  <si>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</si>
  <si>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</si>
  <si>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</si>
  <si>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</si>
  <si>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</si>
  <si>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</si>
  <si>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</si>
  <si>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</si>
  <si>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</si>
  <si>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</si>
  <si>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</si>
  <si>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</si>
  <si>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</si>
  <si>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</si>
  <si>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</si>
  <si>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</si>
  <si>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</si>
  <si>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</si>
  <si>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</si>
  <si>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</si>
  <si>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</si>
  <si>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</si>
  <si>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</si>
  <si>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</si>
  <si>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</si>
  <si>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</si>
  <si>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</si>
  <si>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</si>
  <si>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</si>
  <si>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</si>
  <si>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</si>
  <si>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</si>
  <si>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</si>
  <si>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</si>
  <si>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</si>
  <si>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</si>
  <si>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</si>
  <si>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</si>
  <si>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</si>
  <si>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</si>
  <si>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</si>
  <si>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</si>
  <si>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</si>
  <si>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</si>
  <si>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</si>
  <si>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</si>
  <si>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</si>
  <si>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</si>
  <si>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</si>
  <si>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</si>
  <si>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</si>
  <si>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</si>
  <si>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</si>
  <si>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</si>
  <si>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</si>
  <si>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</si>
  <si>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</si>
  <si>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</si>
  <si>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</si>
  <si>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</si>
  <si>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</si>
  <si>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</si>
  <si>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</si>
  <si>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</si>
  <si>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</si>
  <si>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</si>
  <si>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</si>
  <si>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</si>
  <si>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</si>
  <si>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</si>
  <si>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</si>
  <si>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</si>
  <si>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</si>
  <si>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</si>
  <si>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</si>
  <si>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</si>
  <si>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</si>
  <si>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</si>
  <si>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</si>
  <si>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</si>
  <si>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</si>
  <si>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</si>
  <si>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</si>
  <si>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</si>
  <si>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</si>
  <si>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</si>
  <si>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</si>
  <si>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</si>
  <si>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</si>
  <si>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</si>
  <si>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</si>
  <si>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</si>
  <si>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</si>
  <si>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</si>
  <si>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</si>
  <si>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</si>
  <si>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</si>
  <si>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</si>
  <si>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</si>
  <si>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</si>
  <si>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</si>
  <si>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</si>
  <si>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</si>
  <si>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</si>
  <si>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</si>
  <si>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</si>
  <si>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</si>
  <si>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</si>
  <si>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</si>
  <si>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</si>
  <si>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</si>
  <si>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</si>
  <si>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</si>
  <si>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</si>
  <si>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</si>
  <si>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</si>
  <si>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</si>
  <si>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</si>
  <si>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</si>
  <si>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</si>
  <si>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</si>
  <si>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</si>
  <si>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</si>
  <si>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</si>
  <si>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</si>
  <si>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</si>
  <si>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</si>
  <si>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</si>
  <si>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</si>
  <si>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</si>
  <si>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</si>
  <si>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</si>
  <si>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</si>
  <si>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</si>
  <si>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</si>
  <si>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</si>
  <si>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</si>
  <si>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</si>
  <si>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</si>
  <si>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</si>
  <si>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</si>
  <si>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</si>
  <si>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</si>
  <si>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</si>
  <si>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</si>
  <si>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</si>
  <si>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</si>
  <si>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</si>
  <si>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</si>
  <si>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</si>
  <si>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</si>
  <si>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</si>
  <si>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</si>
  <si>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</si>
  <si>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</si>
  <si>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</si>
  <si>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</si>
  <si>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</si>
  <si>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</si>
  <si>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</si>
  <si>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</si>
  <si>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</si>
  <si>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</si>
  <si>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</si>
  <si>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</si>
  <si>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</si>
  <si>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</si>
  <si>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</si>
  <si>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</si>
  <si>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</si>
  <si>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</si>
  <si>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</si>
  <si>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</si>
  <si>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</si>
  <si>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</si>
  <si>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</si>
  <si>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</si>
  <si>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</si>
  <si>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</si>
  <si>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</si>
  <si>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</si>
  <si>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</si>
  <si>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</si>
  <si>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</si>
  <si>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</si>
  <si>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</si>
  <si>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</si>
  <si>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</si>
  <si>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</si>
  <si>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</si>
  <si>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</si>
  <si>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</si>
  <si>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</si>
  <si>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</si>
  <si>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</si>
  <si>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</si>
  <si>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</si>
  <si>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</si>
  <si>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</si>
  <si>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</si>
  <si>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</si>
  <si>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</si>
  <si>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</si>
  <si>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</si>
  <si>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</si>
  <si>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</si>
  <si>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</si>
  <si>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</si>
  <si>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</si>
  <si>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</si>
  <si>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</si>
  <si>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</si>
  <si>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</si>
  <si>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</si>
  <si>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</si>
  <si>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</si>
  <si>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</si>
  <si>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</si>
  <si>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</si>
  <si>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</si>
  <si>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</si>
  <si>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</si>
  <si>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</si>
  <si>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</si>
  <si>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</si>
  <si>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</si>
  <si>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</si>
  <si>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</si>
  <si>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</si>
  <si>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</si>
  <si>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</si>
  <si>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</si>
  <si>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</si>
  <si>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</si>
  <si>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</si>
  <si>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</si>
  <si>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</si>
  <si>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</si>
  <si>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</si>
  <si>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</si>
  <si>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</si>
  <si>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</si>
  <si>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</si>
  <si>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</si>
  <si>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</si>
  <si>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</si>
  <si>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</si>
  <si>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</si>
  <si>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</si>
  <si>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</si>
  <si>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</si>
  <si>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</si>
  <si>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</si>
  <si>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</si>
  <si>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</si>
  <si>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</si>
  <si>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</si>
  <si>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</si>
  <si>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</si>
  <si>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</si>
  <si>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</si>
  <si>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</si>
  <si>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</si>
  <si>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</si>
  <si>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</si>
  <si>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</si>
  <si>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</si>
  <si>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</si>
  <si>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</si>
  <si>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</si>
  <si>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</si>
  <si>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</si>
  <si>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</si>
  <si>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</si>
  <si>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</si>
  <si>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</si>
  <si>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</si>
  <si>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</si>
  <si>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</si>
  <si>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</si>
  <si>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</si>
  <si>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</si>
  <si>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</si>
  <si>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</si>
  <si>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</si>
  <si>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</si>
  <si>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</si>
  <si>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</si>
  <si>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</si>
  <si>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</si>
  <si>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</si>
  <si>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</si>
  <si>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</si>
  <si>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</si>
  <si>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</si>
  <si>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</si>
  <si>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</si>
  <si>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</si>
  <si>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</si>
  <si>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</si>
  <si>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</si>
  <si>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</si>
  <si>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</si>
  <si>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</si>
  <si>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</si>
  <si>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</si>
  <si>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</si>
  <si>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</si>
  <si>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</si>
  <si>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</si>
  <si>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</si>
  <si>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</si>
  <si>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</si>
  <si>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</si>
  <si>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</si>
  <si>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</si>
  <si>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</si>
  <si>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</si>
  <si>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</si>
  <si>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</si>
  <si>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</si>
  <si>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</si>
  <si>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</si>
  <si>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</si>
  <si>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</si>
  <si>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</si>
  <si>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</si>
  <si>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</si>
  <si>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</si>
  <si>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</si>
  <si>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</si>
  <si>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</si>
  <si>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</si>
  <si>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</si>
  <si>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</si>
  <si>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</si>
  <si>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</si>
  <si>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</si>
  <si>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</si>
  <si>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</si>
  <si>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</si>
  <si>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</si>
  <si>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</si>
  <si>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</si>
  <si>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</si>
  <si>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</si>
  <si>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</si>
  <si>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</si>
  <si>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</si>
  <si>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</si>
  <si>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</si>
  <si>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</si>
  <si>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</si>
  <si>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</si>
  <si>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</si>
  <si>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</si>
  <si>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</si>
  <si>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</si>
  <si>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</si>
  <si>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</si>
  <si>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</si>
  <si>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</si>
  <si>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</si>
  <si>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</si>
  <si>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</si>
  <si>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</si>
  <si>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</si>
  <si>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</si>
  <si>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</si>
  <si>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</si>
  <si>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</si>
  <si>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</si>
  <si>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</si>
  <si>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</si>
  <si>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</si>
  <si>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</si>
  <si>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</si>
  <si>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</si>
  <si>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</si>
  <si>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</si>
  <si>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</si>
  <si>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</si>
  <si>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</si>
  <si>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</si>
  <si>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</si>
  <si>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</si>
  <si>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</si>
  <si>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</si>
  <si>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</si>
  <si>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</si>
  <si>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</si>
  <si>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</si>
  <si>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</si>
  <si>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</si>
  <si>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</si>
  <si>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</si>
  <si>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</si>
  <si>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</si>
  <si>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</si>
  <si>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</si>
  <si>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</si>
  <si>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</si>
  <si>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</si>
  <si>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</si>
  <si>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</si>
  <si>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</si>
  <si>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</si>
  <si>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</si>
  <si>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</si>
  <si>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</si>
  <si>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</si>
  <si>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</si>
  <si>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</si>
  <si>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</si>
  <si>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</si>
  <si>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</si>
  <si>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</si>
  <si>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</si>
  <si>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</si>
  <si>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</si>
  <si>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</si>
  <si>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</si>
  <si>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</si>
  <si>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</si>
  <si>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</si>
  <si>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</si>
  <si>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</si>
  <si>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</si>
  <si>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</si>
  <si>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</si>
  <si>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</si>
  <si>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</si>
  <si>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</si>
  <si>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</si>
  <si>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</si>
  <si>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</si>
  <si>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</si>
  <si>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</si>
  <si>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</si>
  <si>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</si>
  <si>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</si>
  <si>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</si>
  <si>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</si>
  <si>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</si>
  <si>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</si>
  <si>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</si>
  <si>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</si>
  <si>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</si>
  <si>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</si>
  <si>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</si>
  <si>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</si>
  <si>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</si>
  <si>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</si>
  <si>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</si>
  <si>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</si>
  <si>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</si>
  <si>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</si>
  <si>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</si>
  <si>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</si>
  <si>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</si>
  <si>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</si>
  <si>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</si>
  <si>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</si>
  <si>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</si>
  <si>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</si>
  <si>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</si>
  <si>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</si>
  <si>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</si>
  <si>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</si>
  <si>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</si>
  <si>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</si>
  <si>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</si>
  <si>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</si>
  <si>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</si>
  <si>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</si>
  <si>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</si>
  <si>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</si>
  <si>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</si>
  <si>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</si>
  <si>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</si>
  <si>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</si>
  <si>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</si>
  <si>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</si>
  <si>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</si>
  <si>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</si>
  <si>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</si>
  <si>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</si>
  <si>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</si>
  <si>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</si>
  <si>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</si>
  <si>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</si>
  <si>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</si>
  <si>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</si>
  <si>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</si>
  <si>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</si>
  <si>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</si>
  <si>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</si>
  <si>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</si>
  <si>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</si>
  <si>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</si>
  <si>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</si>
  <si>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</si>
  <si>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</si>
  <si>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</si>
  <si>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</si>
  <si>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</si>
  <si>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</si>
  <si>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</si>
  <si>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</si>
  <si>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</si>
  <si>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</si>
  <si>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</si>
  <si>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</si>
  <si>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</si>
  <si>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</si>
  <si>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</si>
  <si>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</si>
  <si>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</si>
  <si>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</si>
  <si>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</si>
  <si>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</si>
  <si>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</si>
  <si>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</si>
  <si>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</si>
  <si>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</si>
  <si>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</si>
  <si>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</si>
  <si>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</si>
  <si>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</si>
  <si>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</si>
  <si>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</si>
  <si>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</si>
  <si>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</si>
  <si>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</si>
  <si>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</si>
  <si>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</si>
  <si>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</si>
  <si>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</si>
  <si>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</si>
  <si>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</si>
  <si>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</si>
  <si>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</si>
  <si>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</si>
  <si>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</si>
  <si>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</si>
  <si>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</si>
  <si>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</si>
  <si>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</si>
  <si>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</si>
  <si>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</si>
  <si>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</si>
  <si>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</si>
  <si>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</si>
  <si>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</si>
  <si>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</si>
  <si>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</si>
  <si>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</si>
  <si>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</si>
  <si>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</si>
  <si>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</si>
  <si>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</si>
  <si>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</si>
  <si>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</si>
  <si>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</si>
  <si>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</si>
  <si>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</si>
  <si>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</si>
  <si>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</si>
  <si>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</si>
  <si>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</si>
  <si>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</si>
  <si>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</si>
  <si>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</si>
  <si>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</si>
  <si>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</si>
  <si>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</si>
  <si>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</si>
  <si>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</si>
  <si>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</si>
  <si>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</si>
  <si>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</si>
  <si>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</si>
  <si>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</si>
  <si>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</si>
  <si>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</si>
  <si>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</si>
  <si>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</si>
  <si>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</si>
  <si>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</si>
  <si>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</si>
  <si>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</si>
  <si>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</si>
  <si>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</si>
  <si>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</si>
  <si>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</si>
  <si>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</si>
  <si>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</si>
  <si>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</si>
  <si>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</si>
  <si>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</si>
  <si>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</si>
  <si>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</si>
  <si>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</si>
  <si>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</si>
  <si>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</si>
  <si>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</si>
  <si>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</si>
  <si>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</si>
  <si>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</si>
  <si>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</si>
  <si>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</si>
  <si>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</si>
  <si>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</si>
  <si>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</si>
  <si>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</si>
  <si>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</si>
  <si>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</si>
  <si>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</si>
  <si>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</si>
  <si>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</si>
  <si>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</si>
  <si>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</si>
  <si>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</si>
  <si>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</si>
  <si>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</si>
  <si>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</si>
  <si>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</si>
  <si>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</si>
  <si>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</si>
  <si>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</si>
  <si>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</si>
  <si>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</si>
  <si>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</si>
  <si>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</si>
  <si>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</si>
  <si>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</si>
  <si>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</si>
  <si>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</si>
  <si>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</si>
  <si>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</si>
  <si>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</si>
  <si>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</si>
  <si>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</si>
  <si>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</si>
  <si>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</si>
  <si>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</si>
  <si>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</si>
  <si>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</si>
  <si>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</si>
  <si>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</si>
  <si>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</si>
  <si>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</si>
  <si>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</si>
  <si>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</si>
  <si>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</si>
  <si>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</si>
  <si>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</si>
  <si>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</si>
  <si>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</si>
  <si>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</si>
  <si>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</si>
  <si>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</si>
  <si>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</si>
  <si>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</si>
  <si>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</si>
  <si>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</si>
  <si>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</si>
  <si>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</si>
  <si>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</si>
  <si>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</si>
  <si>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</si>
  <si>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</si>
  <si>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</si>
  <si>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</si>
  <si>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</si>
  <si>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</si>
  <si>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</si>
  <si>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</si>
  <si>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</si>
  <si>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</si>
  <si>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</si>
  <si>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</si>
  <si>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</si>
  <si>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</si>
  <si>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</si>
  <si>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</si>
  <si>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</si>
  <si>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</si>
  <si>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</si>
  <si>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</si>
  <si>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</si>
  <si>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</si>
  <si>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</si>
  <si>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</si>
  <si>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</si>
  <si>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</si>
  <si>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</si>
  <si>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</si>
  <si>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</si>
  <si>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</si>
  <si>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</si>
  <si>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</si>
  <si>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</si>
  <si>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</si>
  <si>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</si>
  <si>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</si>
  <si>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</si>
  <si>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</si>
  <si>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</si>
  <si>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</si>
  <si>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</si>
  <si>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</si>
  <si>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</si>
  <si>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</si>
  <si>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</si>
  <si>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</si>
  <si>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</si>
  <si>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</si>
  <si>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</si>
  <si>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</si>
  <si>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</si>
  <si>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</si>
  <si>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</si>
  <si>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</si>
  <si>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</si>
  <si>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</si>
  <si>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</si>
  <si>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</si>
  <si>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</si>
  <si>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</si>
  <si>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</si>
  <si>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</si>
  <si>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</si>
  <si>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</si>
  <si>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</si>
  <si>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</si>
  <si>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</si>
  <si>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</si>
  <si>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</si>
  <si>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</si>
  <si>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</si>
  <si>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</si>
  <si>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</si>
  <si>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</si>
  <si>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</si>
  <si>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</si>
  <si>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</si>
  <si>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</si>
  <si>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</si>
  <si>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</si>
  <si>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</si>
  <si>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</si>
  <si>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</si>
  <si>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</si>
  <si>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</si>
  <si>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</si>
  <si>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</si>
  <si>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</si>
  <si>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</si>
  <si>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</si>
  <si>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</si>
  <si>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</si>
  <si>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</si>
  <si>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</si>
  <si>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</si>
  <si>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</si>
  <si>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</si>
  <si>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</si>
  <si>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</si>
  <si>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</si>
  <si>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</si>
  <si>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</si>
  <si>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</si>
  <si>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</si>
  <si>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</si>
  <si>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</si>
  <si>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</si>
  <si>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</si>
  <si>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</si>
  <si>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</si>
  <si>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</si>
  <si>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</si>
  <si>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</si>
  <si>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</si>
  <si>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</si>
  <si>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</si>
  <si>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</si>
  <si>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</si>
  <si>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</si>
  <si>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</si>
  <si>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</si>
  <si>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</si>
  <si>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</si>
  <si>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</si>
  <si>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</si>
  <si>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</si>
  <si>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</si>
  <si>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</si>
  <si>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</si>
  <si>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</si>
  <si>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</si>
  <si>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</si>
  <si>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</si>
  <si>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</si>
  <si>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</si>
  <si>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</si>
  <si>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</si>
  <si>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</si>
  <si>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</si>
  <si>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</si>
  <si>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</si>
  <si>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</si>
  <si>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</si>
  <si>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</si>
  <si>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</si>
  <si>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</si>
  <si>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</si>
  <si>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</si>
  <si>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</si>
  <si>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</si>
  <si>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</si>
  <si>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</si>
  <si>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</si>
  <si>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</si>
  <si>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</si>
  <si>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</si>
  <si>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</si>
  <si>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</si>
  <si>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</si>
  <si>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</si>
  <si>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</si>
  <si>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</si>
  <si>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</si>
  <si>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</si>
  <si>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</si>
  <si>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</si>
  <si>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</si>
  <si>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</si>
  <si>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</si>
  <si>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</si>
  <si>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</si>
  <si>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</si>
  <si>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</si>
  <si>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</si>
  <si>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</si>
  <si>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</si>
  <si>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</si>
  <si>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</si>
  <si>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</si>
  <si>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</si>
  <si>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</si>
  <si>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</si>
  <si>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</si>
  <si>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</si>
  <si>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</si>
  <si>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</si>
  <si>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</si>
  <si>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</si>
  <si>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</si>
  <si>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</si>
  <si>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</si>
  <si>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</si>
  <si>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</si>
  <si>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</si>
  <si>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</si>
  <si>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</si>
  <si>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</si>
  <si>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</si>
  <si>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</si>
  <si>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</si>
  <si>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</si>
  <si>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</si>
  <si>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</si>
  <si>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</si>
  <si>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</si>
  <si>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</si>
  <si>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</si>
  <si>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</si>
  <si>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</si>
  <si>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</si>
  <si>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</si>
  <si>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</si>
  <si>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</si>
  <si>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</si>
  <si>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</si>
  <si>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</si>
  <si>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</si>
  <si>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</si>
  <si>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</si>
  <si>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</si>
  <si>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</si>
  <si>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</si>
  <si>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</si>
  <si>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</si>
  <si>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</si>
  <si>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</si>
  <si>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</si>
  <si>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</si>
  <si>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</si>
  <si>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</si>
  <si>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</si>
  <si>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</si>
  <si>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</si>
  <si>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</si>
  <si>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</si>
  <si>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</si>
  <si>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</si>
  <si>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</si>
  <si>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</si>
  <si>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</si>
  <si>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</si>
  <si>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</si>
  <si>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</si>
  <si>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</si>
  <si>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</si>
  <si>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</si>
  <si>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</si>
  <si>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</si>
  <si>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</si>
  <si>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</si>
  <si>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</si>
  <si>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</si>
  <si>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</si>
  <si>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</si>
  <si>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</si>
  <si>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</si>
  <si>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</si>
  <si>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</si>
  <si>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</si>
  <si>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</si>
  <si>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</si>
  <si>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</si>
  <si>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</si>
  <si>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</si>
  <si>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</si>
  <si>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</si>
  <si>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</si>
  <si>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</si>
  <si>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</si>
  <si>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</si>
  <si>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</si>
  <si>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</si>
  <si>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</si>
  <si>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</si>
  <si>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</si>
  <si>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</si>
  <si>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</si>
  <si>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</si>
  <si>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</si>
  <si>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</si>
  <si>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</si>
  <si>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</si>
  <si>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</si>
  <si>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</si>
  <si>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</si>
  <si>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</si>
  <si>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</si>
  <si>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</si>
  <si>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</si>
  <si>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</si>
  <si>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</si>
  <si>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</si>
  <si>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</si>
  <si>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</si>
  <si>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</si>
  <si>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</si>
  <si>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</si>
  <si>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</si>
  <si>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</si>
  <si>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</si>
  <si>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</si>
  <si>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</si>
  <si>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</si>
  <si>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</si>
  <si>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</si>
  <si>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</si>
  <si>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</si>
  <si>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</si>
  <si>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</si>
  <si>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</si>
  <si>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</si>
  <si>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</si>
  <si>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</si>
  <si>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</si>
  <si>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</si>
  <si>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</si>
  <si>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</si>
  <si>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</si>
  <si>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</si>
  <si>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</si>
  <si>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</si>
  <si>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</si>
  <si>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</si>
  <si>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</si>
  <si>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</si>
  <si>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</si>
  <si>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</si>
  <si>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</si>
  <si>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</si>
  <si>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</si>
  <si>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</si>
  <si>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</si>
  <si>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</si>
  <si>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</si>
  <si>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</si>
  <si>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</si>
  <si>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</si>
  <si>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</si>
  <si>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</si>
  <si>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</si>
  <si>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</si>
  <si>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</si>
  <si>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</si>
  <si>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</si>
  <si>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</si>
  <si>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</si>
  <si>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</si>
  <si>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</si>
  <si>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</si>
  <si>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</si>
  <si>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</si>
  <si>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</si>
  <si>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</si>
  <si>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</si>
  <si>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</si>
  <si>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</si>
  <si>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</si>
  <si>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</si>
  <si>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</si>
  <si>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</si>
  <si>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</si>
  <si>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</si>
  <si>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</si>
  <si>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</si>
  <si>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</si>
  <si>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</si>
  <si>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</si>
  <si>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</si>
  <si>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</si>
  <si>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</si>
  <si>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</si>
  <si>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</si>
  <si>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</si>
  <si>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</si>
  <si>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</si>
  <si>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</si>
  <si>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</si>
  <si>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</si>
  <si>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</si>
  <si>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</si>
  <si>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</si>
  <si>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</si>
  <si>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</si>
  <si>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</si>
  <si>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</si>
  <si>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</si>
  <si>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</si>
  <si>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</si>
  <si>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</si>
  <si>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</si>
  <si>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</si>
  <si>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</si>
  <si>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</si>
  <si>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</si>
  <si>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</si>
  <si>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</si>
  <si>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</si>
  <si>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</si>
  <si>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</si>
  <si>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</si>
  <si>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</si>
  <si>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</si>
  <si>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</si>
  <si>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</si>
  <si>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</si>
  <si>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</si>
  <si>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</si>
  <si>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</si>
  <si>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</si>
  <si>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</si>
  <si>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</si>
  <si>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</si>
  <si>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</si>
  <si>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</si>
  <si>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</si>
  <si>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</si>
  <si>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</si>
  <si>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</si>
  <si>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</si>
  <si>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</si>
  <si>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</si>
  <si>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</si>
  <si>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</si>
  <si>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</si>
  <si>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</si>
  <si>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</si>
  <si>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</si>
  <si>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</si>
  <si>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</si>
  <si>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</si>
  <si>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</si>
  <si>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</si>
  <si>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</si>
  <si>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</si>
  <si>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</si>
  <si>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</si>
  <si>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</si>
  <si>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</si>
  <si>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</si>
  <si>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</si>
  <si>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</si>
  <si>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</si>
  <si>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</si>
  <si>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</si>
  <si>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</si>
  <si>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</si>
  <si>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</si>
  <si>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</si>
  <si>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</si>
  <si>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</si>
  <si>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</si>
  <si>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</si>
  <si>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</si>
  <si>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</si>
  <si>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</si>
  <si>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</si>
  <si>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</si>
  <si>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</si>
  <si>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</si>
  <si>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</si>
  <si>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</si>
  <si>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</si>
  <si>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</si>
  <si>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</si>
  <si>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</si>
  <si>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</si>
  <si>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</si>
  <si>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</si>
  <si>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</si>
  <si>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</si>
  <si>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</si>
  <si>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</si>
  <si>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</si>
  <si>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</si>
  <si>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</si>
  <si>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</si>
  <si>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</si>
  <si>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</si>
  <si>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</si>
  <si>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</si>
  <si>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</si>
  <si>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</si>
  <si>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</si>
  <si>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</si>
  <si>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</si>
  <si>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</si>
  <si>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</si>
  <si>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</si>
  <si>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</si>
  <si>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</si>
  <si>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</si>
  <si>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</si>
  <si>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</si>
  <si>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</si>
  <si>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</si>
  <si>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</si>
  <si>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</si>
  <si>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</si>
  <si>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</si>
  <si>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</si>
  <si>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</si>
  <si>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</si>
  <si>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</si>
  <si>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</si>
  <si>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</si>
  <si>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</si>
  <si>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</si>
  <si>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</si>
  <si>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</si>
  <si>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</si>
  <si>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</si>
  <si>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</si>
  <si>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</si>
  <si>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</si>
  <si>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</si>
  <si>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</si>
  <si>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</si>
  <si>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</si>
  <si>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</si>
  <si>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</si>
  <si>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</si>
  <si>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</si>
  <si>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</si>
  <si>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</si>
  <si>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</si>
  <si>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</si>
  <si>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</si>
  <si>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</si>
  <si>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</si>
  <si>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</si>
  <si>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</si>
  <si>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</si>
  <si>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</si>
  <si>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</si>
  <si>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</si>
  <si>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</si>
  <si>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</si>
  <si>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</si>
  <si>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</si>
  <si>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</si>
  <si>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</si>
  <si>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</si>
  <si>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</si>
  <si>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</si>
  <si>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</si>
  <si>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</si>
  <si>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</si>
  <si>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</si>
  <si>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</si>
  <si>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</si>
  <si>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</si>
  <si>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</si>
  <si>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</si>
  <si>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</si>
  <si>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</si>
  <si>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</si>
  <si>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</si>
  <si>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</si>
  <si>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</si>
  <si>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</si>
  <si>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</si>
  <si>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</si>
  <si>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</si>
  <si>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</si>
  <si>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</si>
  <si>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</si>
  <si>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</si>
  <si>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</si>
  <si>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</si>
  <si>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</si>
  <si>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</si>
  <si>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</si>
  <si>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</si>
  <si>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</si>
  <si>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</si>
  <si>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</si>
  <si>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</si>
  <si>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</si>
  <si>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</si>
  <si>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</si>
  <si>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</si>
  <si>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</si>
  <si>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</si>
  <si>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</si>
  <si>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</si>
  <si>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</si>
  <si>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</si>
  <si>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</si>
  <si>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</si>
  <si>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</si>
  <si>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</si>
  <si>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</si>
  <si>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</si>
  <si>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</si>
  <si>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</si>
  <si>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</si>
  <si>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</si>
  <si>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</si>
  <si>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</si>
  <si>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</si>
  <si>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</si>
  <si>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</si>
  <si>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</si>
  <si>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</si>
  <si>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</si>
  <si>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</si>
  <si>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</si>
  <si>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</si>
  <si>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</si>
  <si>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</si>
  <si>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</si>
  <si>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</si>
  <si>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</si>
  <si>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</si>
  <si>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</si>
  <si>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</si>
  <si>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</si>
  <si>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</si>
  <si>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</si>
  <si>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</si>
  <si>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</si>
  <si>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</si>
  <si>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</si>
  <si>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</si>
  <si>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</si>
  <si>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</si>
  <si>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</si>
  <si>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</si>
  <si>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</si>
  <si>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</si>
  <si>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</si>
  <si>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</si>
  <si>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</si>
  <si>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</si>
  <si>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</si>
  <si>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</si>
  <si>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</si>
  <si>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</si>
  <si>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</si>
  <si>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</si>
  <si>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</si>
  <si>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</si>
  <si>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</si>
  <si>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</si>
  <si>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</si>
  <si>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</si>
  <si>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</si>
  <si>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</si>
  <si>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</si>
  <si>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</si>
  <si>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</si>
  <si>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</si>
  <si>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</si>
  <si>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</si>
  <si>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</si>
  <si>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</si>
  <si>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</si>
  <si>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</si>
  <si>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</si>
  <si>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</si>
  <si>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</si>
  <si>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</si>
  <si>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</si>
  <si>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</si>
  <si>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</si>
  <si>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</si>
  <si>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</si>
  <si>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</si>
  <si>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</si>
  <si>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</si>
  <si>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</si>
  <si>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</si>
  <si>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</si>
  <si>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</si>
  <si>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</si>
  <si>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</si>
  <si>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</si>
  <si>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</si>
  <si>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</si>
  <si>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</si>
  <si>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</si>
  <si>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</si>
  <si>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</si>
  <si>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</si>
  <si>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</si>
  <si>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</si>
  <si>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</si>
  <si>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</si>
  <si>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</si>
  <si>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</si>
  <si>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</si>
  <si>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</si>
  <si>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</si>
  <si>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</si>
  <si>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</si>
  <si>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</si>
  <si>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</si>
  <si>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</si>
  <si>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</si>
  <si>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</si>
  <si>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</si>
  <si>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</si>
  <si>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</si>
  <si>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</si>
  <si>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</si>
  <si>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</si>
  <si>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</si>
  <si>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</si>
  <si>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</si>
  <si>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</si>
  <si>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</si>
  <si>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</si>
  <si>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</si>
  <si>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</si>
  <si>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</si>
  <si>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</si>
  <si>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</si>
  <si>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</si>
  <si>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</si>
  <si>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</si>
  <si>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</si>
  <si>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</si>
  <si>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</si>
  <si>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</si>
  <si>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</si>
  <si>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</si>
  <si>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</si>
  <si>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</si>
  <si>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</si>
  <si>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</si>
  <si>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</si>
  <si>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</si>
  <si>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</si>
  <si>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</si>
  <si>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</si>
  <si>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</si>
  <si>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</si>
  <si>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</si>
  <si>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</si>
  <si>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</si>
  <si>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</si>
  <si>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</si>
  <si>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</si>
  <si>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</si>
  <si>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</si>
  <si>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</si>
  <si>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</si>
  <si>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</si>
  <si>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</si>
  <si>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</si>
  <si>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</si>
  <si>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</si>
  <si>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</si>
  <si>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</si>
  <si>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</si>
  <si>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</si>
  <si>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</si>
  <si>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</si>
  <si>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</si>
  <si>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</si>
  <si>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</si>
  <si>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</si>
  <si>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</si>
  <si>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</si>
  <si>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</si>
  <si>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</si>
  <si>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</si>
  <si>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</si>
  <si>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</si>
  <si>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</si>
  <si>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</si>
  <si>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</si>
  <si>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</si>
  <si>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</si>
  <si>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</si>
  <si>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</si>
  <si>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</si>
  <si>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</si>
  <si>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</si>
  <si>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</si>
  <si>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</si>
  <si>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</si>
  <si>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</si>
  <si>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</si>
  <si>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</si>
  <si>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</si>
  <si>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</si>
  <si>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</si>
  <si>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</si>
  <si>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</si>
  <si>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</si>
  <si>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</si>
  <si>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</si>
  <si>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</si>
  <si>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</si>
  <si>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</si>
  <si>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</si>
  <si>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</si>
  <si>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</si>
  <si>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</si>
  <si>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</si>
  <si>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</si>
  <si>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</si>
  <si>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</si>
  <si>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</si>
  <si>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</si>
  <si>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</si>
  <si>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</si>
  <si>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</si>
  <si>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</si>
  <si>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</si>
  <si>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</si>
  <si>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</si>
  <si>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</si>
  <si>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</si>
  <si>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</si>
  <si>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</si>
  <si>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</si>
  <si>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</si>
  <si>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</si>
  <si>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</si>
  <si>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</si>
  <si>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</si>
  <si>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</si>
  <si>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</si>
  <si>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</si>
  <si>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</si>
  <si>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</si>
  <si>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</si>
  <si>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</si>
  <si>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</si>
  <si>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</si>
  <si>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</si>
  <si>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</si>
  <si>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</si>
  <si>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</si>
  <si>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</si>
  <si>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</si>
  <si>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</si>
  <si>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</si>
  <si>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</si>
  <si>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</si>
  <si>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</si>
  <si>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</si>
  <si>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</si>
  <si>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</si>
  <si>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</si>
  <si>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</si>
  <si>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</si>
  <si>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</si>
  <si>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</si>
  <si>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</si>
  <si>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</si>
  <si>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</si>
  <si>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</si>
  <si>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</si>
  <si>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</si>
  <si>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</si>
  <si>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</si>
  <si>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</si>
  <si>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</si>
  <si>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</si>
  <si>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</si>
  <si>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</si>
  <si>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</si>
  <si>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</si>
  <si>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</si>
  <si>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</si>
  <si>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</si>
  <si>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</si>
  <si>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</si>
  <si>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</si>
  <si>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</si>
  <si>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</si>
  <si>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</si>
  <si>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</si>
  <si>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</si>
  <si>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</si>
  <si>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</si>
  <si>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</si>
  <si>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</si>
  <si>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</si>
  <si>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</si>
  <si>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</si>
  <si>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</si>
  <si>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</si>
  <si>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</si>
  <si>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</si>
  <si>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</si>
  <si>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</si>
  <si>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</si>
  <si>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</si>
  <si>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</si>
  <si>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</si>
  <si>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</si>
  <si>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</si>
  <si>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</si>
  <si>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</si>
  <si>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</si>
  <si>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</si>
  <si>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</si>
  <si>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</si>
  <si>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</si>
  <si>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</si>
  <si>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</si>
  <si>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</si>
  <si>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</si>
  <si>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</si>
  <si>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</si>
  <si>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</si>
  <si>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</si>
  <si>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</si>
  <si>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</si>
  <si>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</si>
  <si>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</si>
  <si>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</si>
  <si>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</si>
  <si>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</si>
  <si>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</si>
  <si>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</si>
  <si>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</si>
  <si>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</si>
  <si>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</si>
  <si>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</si>
  <si>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</si>
  <si>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</si>
  <si>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</si>
  <si>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</si>
  <si>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</si>
  <si>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</si>
  <si>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</si>
  <si>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</si>
  <si>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</si>
  <si>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</si>
  <si>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</si>
  <si>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</si>
  <si>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</si>
  <si>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</si>
  <si>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</si>
  <si>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</si>
  <si>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</si>
  <si>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</si>
  <si>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</si>
  <si>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</si>
  <si>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</si>
  <si>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</si>
  <si>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</si>
  <si>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</si>
  <si>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</si>
  <si>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</si>
  <si>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</si>
  <si>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</si>
  <si>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</si>
  <si>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</si>
  <si>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</si>
  <si>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</si>
  <si>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</si>
  <si>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</si>
  <si>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</si>
  <si>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</si>
  <si>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</si>
  <si>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</si>
  <si>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</si>
  <si>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</si>
  <si>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</si>
  <si>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</si>
  <si>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</si>
  <si>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</si>
  <si>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</si>
  <si>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</si>
  <si>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</si>
  <si>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</si>
  <si>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</si>
  <si>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</si>
  <si>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</si>
  <si>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</si>
  <si>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</si>
  <si>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</si>
  <si>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</si>
  <si>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</si>
  <si>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</si>
  <si>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</si>
  <si>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</si>
  <si>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</si>
  <si>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</si>
  <si>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</si>
  <si>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</si>
  <si>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</si>
  <si>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</si>
  <si>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</si>
  <si>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</si>
  <si>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</si>
  <si>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</si>
  <si>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</si>
  <si>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</si>
  <si>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</si>
  <si>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</si>
  <si>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</si>
  <si>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</si>
  <si>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</si>
  <si>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</si>
  <si>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</si>
  <si>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</si>
  <si>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</si>
  <si>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</si>
  <si>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</si>
  <si>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</si>
  <si>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</si>
  <si>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</si>
  <si>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</si>
  <si>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</si>
  <si>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</si>
  <si>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</si>
  <si>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</si>
  <si>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</si>
  <si>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</si>
  <si>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</si>
  <si>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</si>
  <si>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</si>
  <si>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</si>
  <si>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</si>
  <si>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</si>
  <si>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</si>
  <si>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</si>
  <si>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</si>
  <si>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</si>
  <si>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</si>
  <si>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</si>
  <si>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</si>
  <si>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</si>
  <si>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</si>
  <si>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</si>
  <si>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</si>
  <si>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</si>
  <si>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</si>
  <si>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</si>
  <si>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</si>
  <si>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</si>
  <si>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</si>
  <si>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</si>
  <si>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</si>
  <si>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</si>
  <si>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</si>
  <si>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</si>
  <si>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</si>
  <si>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</si>
  <si>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</si>
  <si>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</si>
  <si>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</si>
  <si>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</si>
  <si>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</si>
  <si>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</si>
  <si>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</si>
  <si>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</si>
  <si>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</si>
  <si>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</si>
  <si>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</si>
  <si>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</si>
  <si>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</si>
  <si>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</si>
  <si>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</si>
  <si>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</si>
  <si>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</si>
  <si>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</si>
  <si>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</si>
  <si>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</si>
  <si>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</si>
  <si>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</si>
  <si>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</si>
  <si>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</si>
  <si>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</si>
  <si>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</si>
  <si>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</si>
  <si>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</si>
  <si>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</si>
  <si>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</si>
  <si>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</si>
  <si>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</si>
  <si>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</si>
  <si>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</si>
  <si>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</si>
  <si>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</si>
  <si>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</si>
  <si>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</si>
  <si>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</si>
  <si>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</si>
  <si>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</si>
  <si>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</si>
  <si>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</si>
  <si>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</si>
  <si>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</si>
  <si>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</si>
  <si>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</si>
  <si>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</si>
  <si>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</si>
  <si>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</si>
  <si>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</si>
  <si>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</si>
  <si>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</si>
  <si>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</si>
  <si>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</si>
  <si>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</si>
  <si>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</si>
  <si>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</si>
  <si>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</si>
  <si>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</si>
  <si>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</si>
  <si>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</si>
  <si>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</si>
  <si>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</si>
  <si>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</si>
  <si>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</si>
  <si>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</si>
  <si>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</si>
  <si>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</si>
  <si>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</si>
  <si>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</si>
  <si>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</si>
  <si>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</si>
  <si>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</si>
  <si>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</si>
  <si>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</si>
  <si>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</si>
  <si>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</si>
  <si>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</si>
  <si>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</si>
  <si>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</si>
  <si>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</si>
  <si>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</si>
  <si>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</si>
  <si>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</si>
  <si>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</si>
  <si>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</si>
  <si>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</si>
  <si>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</si>
  <si>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</si>
  <si>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</si>
  <si>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</si>
  <si>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</si>
  <si>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</si>
  <si>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</si>
  <si>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</si>
  <si>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</si>
  <si>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</si>
  <si>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</si>
  <si>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</si>
  <si>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</si>
  <si>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</si>
  <si>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</si>
  <si>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</si>
  <si>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</si>
  <si>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</si>
  <si>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</si>
  <si>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</si>
  <si>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</si>
  <si>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</si>
  <si>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</si>
  <si>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</si>
  <si>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</si>
  <si>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</si>
  <si>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</si>
  <si>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</si>
  <si>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</si>
  <si>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</si>
  <si>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</si>
  <si>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</si>
  <si>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</si>
  <si>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</si>
  <si>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</si>
  <si>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</si>
  <si>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</si>
  <si>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</si>
  <si>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</si>
  <si>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</si>
  <si>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</si>
  <si>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</si>
  <si>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</si>
  <si>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</si>
  <si>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</si>
  <si>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</si>
  <si>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</si>
  <si>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</si>
  <si>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</si>
  <si>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</si>
  <si>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</si>
  <si>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</si>
  <si>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</si>
  <si>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</si>
  <si>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</si>
  <si>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</si>
  <si>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</si>
  <si>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</si>
  <si>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</si>
  <si>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</si>
  <si>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</si>
  <si>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</si>
  <si>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</si>
  <si>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</si>
  <si>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</si>
  <si>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</si>
  <si>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</si>
  <si>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</si>
  <si>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</si>
  <si>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</si>
  <si>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</si>
  <si>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</si>
  <si>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</si>
  <si>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</si>
  <si>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</si>
  <si>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</si>
  <si>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</si>
  <si>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</si>
  <si>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</si>
  <si>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</si>
  <si>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</si>
  <si>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</si>
  <si>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</si>
  <si>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</si>
  <si>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</si>
  <si>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</si>
  <si>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</si>
  <si>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</si>
  <si>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</si>
  <si>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</si>
  <si>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</si>
  <si>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</si>
  <si>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</si>
  <si>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</si>
  <si>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</si>
  <si>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</si>
  <si>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</si>
  <si>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</si>
  <si>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</si>
  <si>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</si>
  <si>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</si>
  <si>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</si>
  <si>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</si>
  <si>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</si>
  <si>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</si>
  <si>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</si>
  <si>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</si>
  <si>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</si>
  <si>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</si>
  <si>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</si>
  <si>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</si>
  <si>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</si>
  <si>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</si>
  <si>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</si>
  <si>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</si>
  <si>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</si>
  <si>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</si>
  <si>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</si>
  <si>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</si>
  <si>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</si>
  <si>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</si>
  <si>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</si>
  <si>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</si>
  <si>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</si>
  <si>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</si>
  <si>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</si>
  <si>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</si>
  <si>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</si>
  <si>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</si>
  <si>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</si>
  <si>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</si>
  <si>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</si>
  <si>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</si>
  <si>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</si>
  <si>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</si>
  <si>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</si>
  <si>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</si>
  <si>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</si>
  <si>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</si>
  <si>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</si>
  <si>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</si>
  <si>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</si>
  <si>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</si>
  <si>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</si>
  <si>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</si>
  <si>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</si>
  <si>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</si>
  <si>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</si>
  <si>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</si>
  <si>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</si>
  <si>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</si>
  <si>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</si>
  <si>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</si>
  <si>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</si>
  <si>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</si>
  <si>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</si>
  <si>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</si>
  <si>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</si>
  <si>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</si>
  <si>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</si>
  <si>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</si>
  <si>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</si>
  <si>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</si>
  <si>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</si>
  <si>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</si>
  <si>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</si>
  <si>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</si>
  <si>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</si>
  <si>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</si>
  <si>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</si>
  <si>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</si>
  <si>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</si>
  <si>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</si>
  <si>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</si>
  <si>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</si>
  <si>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</si>
  <si>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</si>
  <si>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</si>
  <si>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</si>
  <si>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</si>
  <si>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</si>
  <si>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</si>
  <si>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</si>
  <si>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</si>
  <si>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</si>
  <si>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</si>
  <si>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</si>
  <si>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</si>
  <si>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</si>
  <si>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</si>
  <si>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</si>
  <si>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</si>
  <si>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</si>
  <si>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</si>
  <si>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</si>
  <si>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</si>
  <si>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</si>
  <si>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</si>
  <si>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</si>
  <si>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</si>
  <si>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</si>
  <si>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</si>
  <si>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</si>
  <si>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</si>
  <si>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</si>
  <si>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</si>
  <si>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</si>
  <si>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</si>
  <si>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</si>
  <si>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</si>
  <si>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</si>
  <si>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</si>
  <si>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</si>
  <si>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</si>
  <si>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</si>
  <si>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</si>
  <si>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</si>
  <si>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</si>
  <si>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</si>
  <si>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</si>
  <si>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</si>
  <si>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</si>
  <si>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</si>
  <si>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</si>
  <si>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</si>
  <si>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</si>
  <si>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</si>
  <si>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</si>
  <si>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</si>
  <si>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</si>
  <si>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</si>
  <si>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</si>
  <si>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</si>
  <si>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</si>
  <si>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</si>
  <si>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</si>
  <si>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</si>
  <si>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</si>
  <si>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</si>
  <si>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</si>
  <si>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</si>
  <si>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</si>
  <si>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</si>
  <si>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</si>
  <si>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</si>
  <si>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</si>
  <si>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</si>
  <si>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</si>
  <si>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</si>
  <si>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</si>
  <si>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</si>
  <si>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</si>
  <si>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</si>
  <si>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</si>
  <si>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</si>
  <si>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</si>
  <si>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</si>
  <si>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</si>
  <si>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</si>
  <si>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</si>
  <si>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</si>
  <si>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</si>
  <si>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</si>
  <si>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</si>
  <si>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</si>
  <si>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</si>
  <si>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</si>
  <si>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</si>
  <si>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</si>
  <si>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</si>
  <si>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</si>
  <si>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</si>
  <si>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</si>
  <si>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</si>
  <si>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</si>
  <si>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</si>
  <si>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</si>
  <si>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</si>
  <si>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</si>
  <si>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</si>
  <si>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</si>
  <si>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</si>
  <si>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</si>
  <si>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</si>
  <si>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</si>
  <si>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</si>
  <si>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</si>
  <si>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</si>
  <si>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</si>
  <si>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</si>
  <si>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</si>
  <si>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</si>
  <si>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</si>
  <si>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</si>
  <si>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</si>
  <si>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</si>
  <si>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</si>
  <si>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</si>
  <si>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</si>
  <si>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</si>
  <si>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</si>
  <si>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</si>
  <si>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</si>
  <si>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</si>
  <si>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</si>
  <si>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</si>
  <si>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</si>
  <si>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</si>
  <si>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</si>
  <si>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</si>
  <si>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</si>
  <si>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</si>
  <si>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</si>
  <si>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</si>
  <si>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</si>
  <si>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</si>
  <si>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</si>
  <si>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</si>
  <si>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</si>
  <si>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</si>
  <si>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</si>
  <si>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</si>
  <si>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</si>
  <si>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</si>
  <si>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</si>
  <si>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</si>
  <si>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</si>
  <si>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</si>
  <si>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</si>
  <si>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</si>
  <si>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</si>
  <si>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</si>
  <si>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</si>
  <si>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</si>
  <si>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</si>
  <si>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</si>
  <si>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</si>
  <si>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</si>
  <si>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</si>
  <si>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</si>
  <si>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</si>
  <si>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</si>
  <si>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</si>
  <si>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</si>
  <si>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</si>
  <si>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</si>
  <si>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</si>
  <si>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</si>
  <si>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</si>
  <si>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</si>
  <si>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</si>
  <si>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</si>
  <si>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</si>
  <si>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</si>
  <si>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</si>
  <si>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</si>
  <si>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</si>
  <si>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</si>
  <si>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</si>
  <si>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</si>
  <si>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</si>
  <si>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</si>
  <si>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</si>
  <si>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</si>
  <si>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</si>
  <si>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</si>
  <si>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</si>
  <si>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</si>
  <si>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</si>
  <si>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</si>
  <si>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</si>
  <si>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</si>
  <si>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</si>
  <si>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</si>
  <si>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</si>
  <si>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</si>
  <si>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</si>
  <si>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</si>
  <si>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</si>
  <si>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</si>
  <si>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</si>
  <si>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</si>
  <si>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</si>
  <si>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</si>
  <si>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</si>
  <si>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</si>
  <si>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</si>
  <si>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</si>
  <si>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</si>
  <si>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</si>
  <si>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</si>
  <si>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</si>
  <si>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</si>
  <si>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</si>
  <si>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</si>
  <si>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</si>
  <si>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</si>
  <si>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</si>
  <si>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</si>
  <si>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</si>
  <si>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</si>
  <si>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</si>
  <si>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</si>
  <si>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</si>
  <si>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</si>
  <si>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</si>
  <si>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</si>
  <si>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</si>
  <si>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</si>
  <si>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</si>
  <si>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</si>
  <si>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</si>
  <si>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</si>
  <si>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</si>
  <si>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</si>
  <si>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</si>
  <si>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</si>
  <si>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</si>
  <si>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</si>
  <si>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</si>
  <si>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</si>
  <si>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</si>
  <si>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</si>
  <si>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</si>
  <si>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</si>
  <si>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</si>
  <si>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</si>
  <si>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</si>
  <si>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</si>
  <si>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</si>
  <si>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</si>
  <si>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</si>
  <si>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</si>
  <si>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</si>
  <si>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</si>
  <si>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</si>
  <si>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</si>
  <si>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</si>
  <si>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</si>
  <si>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</si>
  <si>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</si>
  <si>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</si>
  <si>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</si>
  <si>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</si>
  <si>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</si>
  <si>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</si>
  <si>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</si>
  <si>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</si>
  <si>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</si>
  <si>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</si>
  <si>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</si>
  <si>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</si>
  <si>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</si>
  <si>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</si>
  <si>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</si>
  <si>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</si>
  <si>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</si>
  <si>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</si>
  <si>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</si>
  <si>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</si>
  <si>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</si>
  <si>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</si>
  <si>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</si>
  <si>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</si>
  <si>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</si>
  <si>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</si>
  <si>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</si>
  <si>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</si>
  <si>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</si>
  <si>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</si>
  <si>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</si>
  <si>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</si>
  <si>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</si>
  <si>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</si>
  <si>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</si>
  <si>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</si>
  <si>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</si>
  <si>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</si>
  <si>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</si>
  <si>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</si>
  <si>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</si>
  <si>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</si>
  <si>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</si>
  <si>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</si>
  <si>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</si>
  <si>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</si>
  <si>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</si>
  <si>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</si>
  <si>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</si>
  <si>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</si>
  <si>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</si>
  <si>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</si>
  <si>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</si>
  <si>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</si>
  <si>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</si>
  <si>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</si>
  <si>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</si>
  <si>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</si>
  <si>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</si>
  <si>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</si>
  <si>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</si>
  <si>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</si>
  <si>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</si>
  <si>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</si>
  <si>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</si>
  <si>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</si>
  <si>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</si>
  <si>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</si>
  <si>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</si>
  <si>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</si>
  <si>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</si>
  <si>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</si>
  <si>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</si>
  <si>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</si>
  <si>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</si>
  <si>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</si>
  <si>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</si>
  <si>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</si>
  <si>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</si>
  <si>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</si>
  <si>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</si>
  <si>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</si>
  <si>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</si>
  <si>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</si>
  <si>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</si>
  <si>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</si>
  <si>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</si>
  <si>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</si>
  <si>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</si>
  <si>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</si>
  <si>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</si>
  <si>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</si>
  <si>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</si>
  <si>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</si>
  <si>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</si>
  <si>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</si>
  <si>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</si>
  <si>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</si>
  <si>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</si>
  <si>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</si>
  <si>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</si>
  <si>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</si>
  <si>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</si>
  <si>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</si>
  <si>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</si>
  <si>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</si>
  <si>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</si>
  <si>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</si>
  <si>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</si>
  <si>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</si>
  <si>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</si>
  <si>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</si>
  <si>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</si>
  <si>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</si>
  <si>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</si>
  <si>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</si>
  <si>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</si>
  <si>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</si>
  <si>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</si>
  <si>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</si>
  <si>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</si>
  <si>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</si>
  <si>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</si>
  <si>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</si>
  <si>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</si>
  <si>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</si>
  <si>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</si>
  <si>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</si>
  <si>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</si>
  <si>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</si>
  <si>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</si>
  <si>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</si>
  <si>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</si>
  <si>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</si>
  <si>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</si>
  <si>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</si>
  <si>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</si>
  <si>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</si>
  <si>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</si>
  <si>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</si>
  <si>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</si>
  <si>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</si>
  <si>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</si>
  <si>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</si>
  <si>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</si>
  <si>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</si>
  <si>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</si>
  <si>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</si>
  <si>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</si>
  <si>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</si>
  <si>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</si>
  <si>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</si>
  <si>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</si>
  <si>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</si>
  <si>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</si>
  <si>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</si>
  <si>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</si>
  <si>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</si>
  <si>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</si>
  <si>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</si>
  <si>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</si>
  <si>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</si>
  <si>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</si>
  <si>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</si>
  <si>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</si>
  <si>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</si>
  <si>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</si>
  <si>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</si>
  <si>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</si>
  <si>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</si>
  <si>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</si>
  <si>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</si>
  <si>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</si>
  <si>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</si>
  <si>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</si>
  <si>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</si>
  <si>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</si>
  <si>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</si>
  <si>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</si>
  <si>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</si>
  <si>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</si>
  <si>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</si>
  <si>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</si>
  <si>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</si>
  <si>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</si>
  <si>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</si>
  <si>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</si>
  <si>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</si>
  <si>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</si>
  <si>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</si>
  <si>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</si>
  <si>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</si>
  <si>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</si>
  <si>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</si>
  <si>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</si>
  <si>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</si>
  <si>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</si>
  <si>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</si>
  <si>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</si>
  <si>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</si>
  <si>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</si>
  <si>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</si>
  <si>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</si>
  <si>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</si>
  <si>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</si>
  <si>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</si>
  <si>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</si>
  <si>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</si>
  <si>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</si>
  <si>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</si>
  <si>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</si>
  <si>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</si>
  <si>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</si>
  <si>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</si>
  <si>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</si>
  <si>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</si>
  <si>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</si>
  <si>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</si>
  <si>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</si>
  <si>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</si>
  <si>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</si>
  <si>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</si>
  <si>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</si>
  <si>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</si>
  <si>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</si>
  <si>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</si>
  <si>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</si>
  <si>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</si>
  <si>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</si>
  <si>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</si>
  <si>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</si>
  <si>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</si>
  <si>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</si>
  <si>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</si>
  <si>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</si>
  <si>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</si>
  <si>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</si>
  <si>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</si>
  <si>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</si>
  <si>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</si>
  <si>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</si>
  <si>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</si>
  <si>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</si>
  <si>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</si>
  <si>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</si>
  <si>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</si>
  <si>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</si>
  <si>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</si>
  <si>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</si>
  <si>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</si>
  <si>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</si>
  <si>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</si>
  <si>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</si>
  <si>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</si>
  <si>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</si>
  <si>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</si>
  <si>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</si>
  <si>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</si>
  <si>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</si>
  <si>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</si>
  <si>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</si>
  <si>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</si>
  <si>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</si>
  <si>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</si>
  <si>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</si>
  <si>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</si>
  <si>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</si>
  <si>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</si>
  <si>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</si>
  <si>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</si>
  <si>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</si>
  <si>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</si>
  <si>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</si>
  <si>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</si>
  <si>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</si>
  <si>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</si>
  <si>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</si>
  <si>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</si>
  <si>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</si>
  <si>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</si>
  <si>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</si>
  <si>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</si>
  <si>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</si>
  <si>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</si>
  <si>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</si>
  <si>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</si>
  <si>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</si>
  <si>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</si>
  <si>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</si>
  <si>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</si>
  <si>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</si>
  <si>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</si>
  <si>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</si>
  <si>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</si>
  <si>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</si>
  <si>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</si>
  <si>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</si>
  <si>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</si>
  <si>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</si>
  <si>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</si>
  <si>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</si>
  <si>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</si>
  <si>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</si>
  <si>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</si>
  <si>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</si>
  <si>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</si>
  <si>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</si>
  <si>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</si>
  <si>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</si>
  <si>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</si>
  <si>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</si>
  <si>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</si>
  <si>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</si>
  <si>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</si>
  <si>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</si>
  <si>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</si>
  <si>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</si>
  <si>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</si>
  <si>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</si>
  <si>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</si>
  <si>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</si>
  <si>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</si>
  <si>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</si>
  <si>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</si>
  <si>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</si>
  <si>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</si>
  <si>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</si>
  <si>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</si>
  <si>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</si>
  <si>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</si>
  <si>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</si>
  <si>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</si>
  <si>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</si>
  <si>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</si>
  <si>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</si>
  <si>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</si>
  <si>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</si>
  <si>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</si>
  <si>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</si>
  <si>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</si>
  <si>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</si>
  <si>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</si>
  <si>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</si>
  <si>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</si>
  <si>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</si>
  <si>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</si>
  <si>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</si>
  <si>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</si>
  <si>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</si>
  <si>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</si>
  <si>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</si>
  <si>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</si>
  <si>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</si>
  <si>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</si>
  <si>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</si>
  <si>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</si>
  <si>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</si>
  <si>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</si>
  <si>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</si>
  <si>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</si>
  <si>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</si>
  <si>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</si>
  <si>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</si>
  <si>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</si>
  <si>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</si>
  <si>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</si>
  <si>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</si>
  <si>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</si>
  <si>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</si>
  <si>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</si>
  <si>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</si>
  <si>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</si>
  <si>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</si>
  <si>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</si>
  <si>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</si>
  <si>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</si>
  <si>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</si>
  <si>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</si>
  <si>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</si>
  <si>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</si>
  <si>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</si>
  <si>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</si>
  <si>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</si>
  <si>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</si>
  <si>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</si>
  <si>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</si>
  <si>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</si>
  <si>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</si>
  <si>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</si>
  <si>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</si>
  <si>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</si>
  <si>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</si>
  <si>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</si>
  <si>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</si>
  <si>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</si>
  <si>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</si>
  <si>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</si>
  <si>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</si>
  <si>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</si>
  <si>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</si>
  <si>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</si>
  <si>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</si>
  <si>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</si>
  <si>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</si>
  <si>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</si>
  <si>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</si>
  <si>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</si>
  <si>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</si>
  <si>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</si>
  <si>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</si>
  <si>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</si>
  <si>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</si>
  <si>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</si>
  <si>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</si>
  <si>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</si>
  <si>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</si>
  <si>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</si>
  <si>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</si>
  <si>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</si>
  <si>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</si>
  <si>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</si>
  <si>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</si>
  <si>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</si>
  <si>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</si>
  <si>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</si>
  <si>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</si>
  <si>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</si>
  <si>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</si>
  <si>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</si>
  <si>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</si>
  <si>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</si>
  <si>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</si>
  <si>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</si>
  <si>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</si>
  <si>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</si>
  <si>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</si>
  <si>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</si>
  <si>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</si>
  <si>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</si>
  <si>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</si>
  <si>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</si>
  <si>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</si>
  <si>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</si>
  <si>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</si>
  <si>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</si>
  <si>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</si>
  <si>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</si>
  <si>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</si>
  <si>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</si>
  <si>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</si>
  <si>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</si>
  <si>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</si>
  <si>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</si>
  <si>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</si>
  <si>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</si>
  <si>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</si>
  <si>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</si>
  <si>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</si>
  <si>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</si>
  <si>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</si>
  <si>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</si>
  <si>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</si>
  <si>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</si>
  <si>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</si>
  <si>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</si>
  <si>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</si>
  <si>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</si>
  <si>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</si>
  <si>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</si>
  <si>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</si>
  <si>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</si>
  <si>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</si>
  <si>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</si>
  <si>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</si>
  <si>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</si>
  <si>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</si>
  <si>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</si>
  <si>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</si>
  <si>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</si>
  <si>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</si>
  <si>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</si>
  <si>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</si>
  <si>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</si>
  <si>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</si>
  <si>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</si>
  <si>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</si>
  <si>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</si>
  <si>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</si>
  <si>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</si>
  <si>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</si>
  <si>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</si>
  <si>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</si>
  <si>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</si>
  <si>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</si>
  <si>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</si>
  <si>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</si>
  <si>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</si>
  <si>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</si>
  <si>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</si>
  <si>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</si>
  <si>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</si>
  <si>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</si>
  <si>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</si>
  <si>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</si>
  <si>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</si>
  <si>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</si>
  <si>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</si>
  <si>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</si>
  <si>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</si>
  <si>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</si>
  <si>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</si>
  <si>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</si>
  <si>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</si>
  <si>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</si>
  <si>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</si>
  <si>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</si>
  <si>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</si>
  <si>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</si>
  <si>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</si>
  <si>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</si>
  <si>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</si>
  <si>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</si>
  <si>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</si>
  <si>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</si>
  <si>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</si>
  <si>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</si>
  <si>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</si>
  <si>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</si>
  <si>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</si>
  <si>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</si>
  <si>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</si>
  <si>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</si>
  <si>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</si>
  <si>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</si>
  <si>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</si>
  <si>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</si>
  <si>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</si>
  <si>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</si>
  <si>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</si>
  <si>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</si>
  <si>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</si>
  <si>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</si>
  <si>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</si>
  <si>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</si>
  <si>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</si>
  <si>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</si>
  <si>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</si>
  <si>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</si>
  <si>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</si>
  <si>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</si>
  <si>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</si>
  <si>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</si>
  <si>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</si>
  <si>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</si>
  <si>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</si>
  <si>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</si>
  <si>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</si>
  <si>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</si>
  <si>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</si>
  <si>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</si>
  <si>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</si>
  <si>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</si>
  <si>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</si>
  <si>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</si>
  <si>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</si>
  <si>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</si>
  <si>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</si>
  <si>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</si>
  <si>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</si>
  <si>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</si>
  <si>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</si>
  <si>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</si>
  <si>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</si>
  <si>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</si>
  <si>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</si>
  <si>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</si>
  <si>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</si>
  <si>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</si>
  <si>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</si>
  <si>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</si>
  <si>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</si>
  <si>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</si>
  <si>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</si>
  <si>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</si>
  <si>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</si>
  <si>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</si>
  <si>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</si>
  <si>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</si>
  <si>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</si>
  <si>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</si>
  <si>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</si>
  <si>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</si>
  <si>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</si>
  <si>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</si>
  <si>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</si>
  <si>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</si>
  <si>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</si>
  <si>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</si>
  <si>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</si>
  <si>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</si>
  <si>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</si>
  <si>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</si>
  <si>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</si>
  <si>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</si>
  <si>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</si>
  <si>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</si>
  <si>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</si>
  <si>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</si>
  <si>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</si>
  <si>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</si>
  <si>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</si>
  <si>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</si>
  <si>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</si>
  <si>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</si>
  <si>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</si>
  <si>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</si>
  <si>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</si>
  <si>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</si>
  <si>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</si>
  <si>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</si>
  <si>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</si>
  <si>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</si>
  <si>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</si>
  <si>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</si>
  <si>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</si>
  <si>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</si>
  <si>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</si>
  <si>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</si>
  <si>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</si>
  <si>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</si>
  <si>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</si>
  <si>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</si>
  <si>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</si>
  <si>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</si>
  <si>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</si>
  <si>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</si>
  <si>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</si>
  <si>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</si>
  <si>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</si>
  <si>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</si>
  <si>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</si>
  <si>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</si>
  <si>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</si>
  <si>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</si>
  <si>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</si>
  <si>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</si>
  <si>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</si>
  <si>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</si>
  <si>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</si>
  <si>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</si>
  <si>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</si>
  <si>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</si>
  <si>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</si>
  <si>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</si>
  <si>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</si>
  <si>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</si>
  <si>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</si>
  <si>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</si>
  <si>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</si>
  <si>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</si>
  <si>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</si>
  <si>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</si>
  <si>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</si>
  <si>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</si>
  <si>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</si>
  <si>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</si>
  <si>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</si>
  <si>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</si>
  <si>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</si>
  <si>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</si>
  <si>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</si>
  <si>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</si>
  <si>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</si>
  <si>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</si>
  <si>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</si>
  <si>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</si>
  <si>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</si>
  <si>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</si>
  <si>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</si>
  <si>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</si>
  <si>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</si>
  <si>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</si>
  <si>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</si>
  <si>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</si>
  <si>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</si>
  <si>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</si>
  <si>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</si>
  <si>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</si>
  <si>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</si>
  <si>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</si>
  <si>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</si>
  <si>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</si>
  <si>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</si>
  <si>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</si>
  <si>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</si>
  <si>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</si>
  <si>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</si>
  <si>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</si>
  <si>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</si>
  <si>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</si>
  <si>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</si>
  <si>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</si>
  <si>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</si>
  <si>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</si>
  <si>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</si>
  <si>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</si>
  <si>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</si>
  <si>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</si>
  <si>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</si>
  <si>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</si>
  <si>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</si>
  <si>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</si>
  <si>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</si>
  <si>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</si>
  <si>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</si>
  <si>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</si>
  <si>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</si>
  <si>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</si>
  <si>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</si>
  <si>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</si>
  <si>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</si>
  <si>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</si>
  <si>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</si>
  <si>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</si>
  <si>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</si>
  <si>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</si>
  <si>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</si>
  <si>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</si>
  <si>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</si>
  <si>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</si>
  <si>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</si>
  <si>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</si>
  <si>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</si>
  <si>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</si>
  <si>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</si>
  <si>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</si>
  <si>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</si>
  <si>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</si>
  <si>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</si>
  <si>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</si>
  <si>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</si>
  <si>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</si>
  <si>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</si>
  <si>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</si>
  <si>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</si>
  <si>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</si>
  <si>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</si>
  <si>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</si>
  <si>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</si>
  <si>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</si>
  <si>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</si>
  <si>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</si>
  <si>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</si>
  <si>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</si>
  <si>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</si>
  <si>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</si>
  <si>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</si>
  <si>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</si>
  <si>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</si>
  <si>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</si>
  <si>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</si>
  <si>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</si>
  <si>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</si>
  <si>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</si>
  <si>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</si>
  <si>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</si>
  <si>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</si>
  <si>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</si>
  <si>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</si>
  <si>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</si>
  <si>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</si>
  <si>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</si>
  <si>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</si>
  <si>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</si>
  <si>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</si>
  <si>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</si>
  <si>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</si>
  <si>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</si>
  <si>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</si>
  <si>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</si>
  <si>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</si>
  <si>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</si>
  <si>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</si>
  <si>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</si>
  <si>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</si>
  <si>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</si>
  <si>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</si>
  <si>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</si>
  <si>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</si>
  <si>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</si>
  <si>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</si>
  <si>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</si>
  <si>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</si>
  <si>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</si>
  <si>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</si>
  <si>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</si>
  <si>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</si>
  <si>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</si>
  <si>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</si>
  <si>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</si>
  <si>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</si>
  <si>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</si>
  <si>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</si>
  <si>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</si>
  <si>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</si>
  <si>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</si>
  <si>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</si>
  <si>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</si>
  <si>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</si>
  <si>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</si>
  <si>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</si>
  <si>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</si>
  <si>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</si>
  <si>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</si>
  <si>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</si>
  <si>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</si>
  <si>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</si>
  <si>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</si>
  <si>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</si>
  <si>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</si>
  <si>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</si>
  <si>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</si>
  <si>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</si>
  <si>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</si>
  <si>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</si>
  <si>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</si>
  <si>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</si>
  <si>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</si>
  <si>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</si>
  <si>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</si>
  <si>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</si>
  <si>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</si>
  <si>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</si>
  <si>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</si>
  <si>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</si>
  <si>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</si>
  <si>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</si>
  <si>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</si>
  <si>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</si>
  <si>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</si>
  <si>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</si>
  <si>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</si>
  <si>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</si>
  <si>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</si>
  <si>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</si>
  <si>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</si>
  <si>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</si>
  <si>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</si>
  <si>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</si>
  <si>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</si>
  <si>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</si>
  <si>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</si>
  <si>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</si>
  <si>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</si>
  <si>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</si>
  <si>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</si>
  <si>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</si>
  <si>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</si>
  <si>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</si>
  <si>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</si>
  <si>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</si>
  <si>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</si>
  <si>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</si>
  <si>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</si>
  <si>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</si>
  <si>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</si>
  <si>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</si>
  <si>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</si>
  <si>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</si>
  <si>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</si>
  <si>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</si>
  <si>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</si>
  <si>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</si>
  <si>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</si>
  <si>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</si>
  <si>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</si>
  <si>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</si>
  <si>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</si>
  <si>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</si>
  <si>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</si>
  <si>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</si>
  <si>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</si>
  <si>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</si>
  <si>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</si>
  <si>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</si>
  <si>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</si>
  <si>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</si>
  <si>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</si>
  <si>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</si>
  <si>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</si>
  <si>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</si>
  <si>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</si>
  <si>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</si>
  <si>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</si>
  <si>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</si>
  <si>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</si>
  <si>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</si>
  <si>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</si>
  <si>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</si>
  <si>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</si>
  <si>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</si>
  <si>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</si>
  <si>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</si>
  <si>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</si>
  <si>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</si>
  <si>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</si>
  <si>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</si>
  <si>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</si>
  <si>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</si>
  <si>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</si>
  <si>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</si>
  <si>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</si>
  <si>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</si>
  <si>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</si>
  <si>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</si>
  <si>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</si>
  <si>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</si>
  <si>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</si>
  <si>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</si>
  <si>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</si>
  <si>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</si>
  <si>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</si>
  <si>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</si>
  <si>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</si>
  <si>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</si>
  <si>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</si>
  <si>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</si>
  <si>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</si>
  <si>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</si>
  <si>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</si>
  <si>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</si>
  <si>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</si>
  <si>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</si>
  <si>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</si>
  <si>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</si>
  <si>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</si>
  <si>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</si>
  <si>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</si>
  <si>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</si>
  <si>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</si>
  <si>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</si>
  <si>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</si>
  <si>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</si>
  <si>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</si>
  <si>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</si>
  <si>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</si>
  <si>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</si>
  <si>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</si>
  <si>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</si>
  <si>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</si>
  <si>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</si>
  <si>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</si>
  <si>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</si>
  <si>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</si>
  <si>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</si>
  <si>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</si>
  <si>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</si>
  <si>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</si>
  <si>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</si>
  <si>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</si>
  <si>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</si>
  <si>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</si>
  <si>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</si>
  <si>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</si>
  <si>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</si>
  <si>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</si>
  <si>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</si>
  <si>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</si>
  <si>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</si>
  <si>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</si>
  <si>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</si>
  <si>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</si>
  <si>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</si>
  <si>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</si>
  <si>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</si>
  <si>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</si>
  <si>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</si>
  <si>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</si>
  <si>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</si>
  <si>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</si>
  <si>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</si>
  <si>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</si>
  <si>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</si>
  <si>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</si>
  <si>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</si>
  <si>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</si>
  <si>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</si>
  <si>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</si>
  <si>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</si>
  <si>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</si>
  <si>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</si>
  <si>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</si>
  <si>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</si>
  <si>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</si>
  <si>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</si>
  <si>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</si>
  <si>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</si>
  <si>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</si>
  <si>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</si>
  <si>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</si>
  <si>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</si>
  <si>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</si>
  <si>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</si>
  <si>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</si>
  <si>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</si>
  <si>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</si>
  <si>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</si>
  <si>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</si>
  <si>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</si>
  <si>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</si>
  <si>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</si>
  <si>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</si>
  <si>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</si>
  <si>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</si>
  <si>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</si>
  <si>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</si>
  <si>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</si>
  <si>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</si>
  <si>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</si>
  <si>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</si>
  <si>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</si>
  <si>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</si>
  <si>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</si>
  <si>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</si>
  <si>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</si>
  <si>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</si>
  <si>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</si>
  <si>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</si>
  <si>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</si>
  <si>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</si>
  <si>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</si>
  <si>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</si>
  <si>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</si>
  <si>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</si>
  <si>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</si>
  <si>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</si>
  <si>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</si>
  <si>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</si>
  <si>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</si>
  <si>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</si>
  <si>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</si>
  <si>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</si>
  <si>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</si>
  <si>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</si>
  <si>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</si>
  <si>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</si>
  <si>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</si>
  <si>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</si>
  <si>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</si>
  <si>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</si>
  <si>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</si>
  <si>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</si>
  <si>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</si>
  <si>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</si>
  <si>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</si>
  <si>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</si>
  <si>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</si>
  <si>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</si>
  <si>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</si>
  <si>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</si>
  <si>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</si>
  <si>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</si>
  <si>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</si>
  <si>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</si>
  <si>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</si>
  <si>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</si>
  <si>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</si>
  <si>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</si>
  <si>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</si>
  <si>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</si>
  <si>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</si>
  <si>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</si>
  <si>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</si>
  <si>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</si>
  <si>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</si>
  <si>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</si>
  <si>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</si>
  <si>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</si>
  <si>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</si>
  <si>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</si>
  <si>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</si>
  <si>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</si>
  <si>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</si>
  <si>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</si>
  <si>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</si>
  <si>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</si>
  <si>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</si>
  <si>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</si>
  <si>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</si>
  <si>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</si>
  <si>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</si>
  <si>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</si>
  <si>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</si>
  <si>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</si>
  <si>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</si>
  <si>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</si>
  <si>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</si>
  <si>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</si>
  <si>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</si>
  <si>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</si>
  <si>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</si>
  <si>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</si>
  <si>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</si>
  <si>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</si>
  <si>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</si>
  <si>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</si>
  <si>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</si>
  <si>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</si>
  <si>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</si>
  <si>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</si>
  <si>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</si>
  <si>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</si>
  <si>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</si>
  <si>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</si>
  <si>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</si>
  <si>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</si>
  <si>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</si>
  <si>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</si>
  <si>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</si>
  <si>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</si>
  <si>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</si>
  <si>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</si>
  <si>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</si>
  <si>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</si>
  <si>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</si>
  <si>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</si>
  <si>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</si>
  <si>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</si>
  <si>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</si>
  <si>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</si>
  <si>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</si>
  <si>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</si>
  <si>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</si>
  <si>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</si>
  <si>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</si>
  <si>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</si>
  <si>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</si>
  <si>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</si>
  <si>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</si>
  <si>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</si>
  <si>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</si>
  <si>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</si>
  <si>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</si>
  <si>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</si>
  <si>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</si>
  <si>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</si>
  <si>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</si>
  <si>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</si>
  <si>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</si>
  <si>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</si>
  <si>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</si>
  <si>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</si>
  <si>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</si>
  <si>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</si>
  <si>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</si>
  <si>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</si>
  <si>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</si>
  <si>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</si>
  <si>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</si>
  <si>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</si>
  <si>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</si>
  <si>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</si>
  <si>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</si>
  <si>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</si>
  <si>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</si>
  <si>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</si>
  <si>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</si>
  <si>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</si>
  <si>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</si>
  <si>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</si>
  <si>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</si>
  <si>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</si>
  <si>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</si>
  <si>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</si>
  <si>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</si>
  <si>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</si>
  <si>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</si>
  <si>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</si>
  <si>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</si>
  <si>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</si>
  <si>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</si>
  <si>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</si>
  <si>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</si>
  <si>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</si>
  <si>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</si>
  <si>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</si>
  <si>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</si>
  <si>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</si>
  <si>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</si>
  <si>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</si>
  <si>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</si>
  <si>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</si>
  <si>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</si>
  <si>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</si>
  <si>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</si>
  <si>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</si>
  <si>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</si>
  <si>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</si>
  <si>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</si>
  <si>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</si>
  <si>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</si>
  <si>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</si>
  <si>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</si>
  <si>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</si>
  <si>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</si>
  <si>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</si>
  <si>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</si>
  <si>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</si>
  <si>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</si>
  <si>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</si>
  <si>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</si>
  <si>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</si>
  <si>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</si>
  <si>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</si>
  <si>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</si>
  <si>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</si>
  <si>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</si>
  <si>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</si>
  <si>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</si>
  <si>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</si>
  <si>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</si>
  <si>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</si>
  <si>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</si>
  <si>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</si>
  <si>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</si>
  <si>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</si>
  <si>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</si>
  <si>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</si>
  <si>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</si>
  <si>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</si>
  <si>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</si>
  <si>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</si>
  <si>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</si>
  <si>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</si>
  <si>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</si>
  <si>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</si>
  <si>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</si>
  <si>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</si>
  <si>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</si>
  <si>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</si>
  <si>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</si>
  <si>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</si>
  <si>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</si>
  <si>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</si>
  <si>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</si>
  <si>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</si>
  <si>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</si>
  <si>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</si>
  <si>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</si>
  <si>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</si>
  <si>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</si>
  <si>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</si>
  <si>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</si>
  <si>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</si>
  <si>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</si>
  <si>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</si>
  <si>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</si>
  <si>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</si>
  <si>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</si>
  <si>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</si>
  <si>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</si>
  <si>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</si>
  <si>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</si>
  <si>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</si>
  <si>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</si>
  <si>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</si>
  <si>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</si>
  <si>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</si>
  <si>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</si>
  <si>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</si>
  <si>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</si>
  <si>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</si>
  <si>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</si>
  <si>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</si>
  <si>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</si>
  <si>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</si>
  <si>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</si>
  <si>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</si>
  <si>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</si>
  <si>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</si>
  <si>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</si>
  <si>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</si>
  <si>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</si>
  <si>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</si>
  <si>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</si>
  <si>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</si>
  <si>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</si>
  <si>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</si>
  <si>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</si>
  <si>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</si>
  <si>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</si>
  <si>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</si>
  <si>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</si>
  <si>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</si>
  <si>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</si>
  <si>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</si>
  <si>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</si>
  <si>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</si>
  <si>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</si>
  <si>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</si>
  <si>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</si>
  <si>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</si>
  <si>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</si>
  <si>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</si>
  <si>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</si>
  <si>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</si>
  <si>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</si>
  <si>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</si>
  <si>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</si>
  <si>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</si>
  <si>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</si>
  <si>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</si>
  <si>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</si>
  <si>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</si>
  <si>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</si>
  <si>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</si>
  <si>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</si>
  <si>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</si>
  <si>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</si>
  <si>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</si>
  <si>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</si>
  <si>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</si>
  <si>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</si>
  <si>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</si>
  <si>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</si>
  <si>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</si>
  <si>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</si>
  <si>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</si>
  <si>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</si>
  <si>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</si>
  <si>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</si>
  <si>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</si>
  <si>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</si>
  <si>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</si>
  <si>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</si>
  <si>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</si>
  <si>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</si>
  <si>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</si>
  <si>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</si>
  <si>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</si>
  <si>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</si>
  <si>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</si>
  <si>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</si>
  <si>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</si>
  <si>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</si>
  <si>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</si>
  <si>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</si>
  <si>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</si>
  <si>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</si>
  <si>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</si>
  <si>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</si>
  <si>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</si>
  <si>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</si>
  <si>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</si>
  <si>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</si>
  <si>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</si>
  <si>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</si>
  <si>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</si>
  <si>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</si>
  <si>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</si>
  <si>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</si>
  <si>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</si>
  <si>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</si>
  <si>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</si>
  <si>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</si>
  <si>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</si>
  <si>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</si>
  <si>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</si>
  <si>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</si>
  <si>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</si>
  <si>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</si>
  <si>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</si>
  <si>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</si>
  <si>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</si>
  <si>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</si>
  <si>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</si>
  <si>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</si>
  <si>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</si>
  <si>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</si>
  <si>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</si>
  <si>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</si>
  <si>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</si>
  <si>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</si>
  <si>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</si>
  <si>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</si>
  <si>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</si>
  <si>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</si>
  <si>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</si>
  <si>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</si>
  <si>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</si>
  <si>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</si>
  <si>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</si>
  <si>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</si>
  <si>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</si>
  <si>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</si>
  <si>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</si>
  <si>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</si>
  <si>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</si>
  <si>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</si>
  <si>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</si>
  <si>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</si>
  <si>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</si>
  <si>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</si>
  <si>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</si>
  <si>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</si>
  <si>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</si>
  <si>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</si>
  <si>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</si>
  <si>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</si>
  <si>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</si>
  <si>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</si>
  <si>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</si>
  <si>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</si>
  <si>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</si>
  <si>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</si>
  <si>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</si>
  <si>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</si>
  <si>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</si>
  <si>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</si>
  <si>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</si>
  <si>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</si>
  <si>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</si>
  <si>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</si>
  <si>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</si>
  <si>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</si>
  <si>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</si>
  <si>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</si>
  <si>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</si>
  <si>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</si>
  <si>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</si>
  <si>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</si>
  <si>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</si>
  <si>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</si>
  <si>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</si>
  <si>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</si>
  <si>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</si>
  <si>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</si>
  <si>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</si>
  <si>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</si>
  <si>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</si>
  <si>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</si>
  <si>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</si>
  <si>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</si>
  <si>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</si>
  <si>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</si>
  <si>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</si>
  <si>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</si>
  <si>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</si>
  <si>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</si>
  <si>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</si>
  <si>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</si>
  <si>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</si>
  <si>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</si>
  <si>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</si>
  <si>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</si>
  <si>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</si>
  <si>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</si>
  <si>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</si>
  <si>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</si>
  <si>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</si>
  <si>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</si>
  <si>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</si>
  <si>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</si>
  <si>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</si>
  <si>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</si>
  <si>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</si>
  <si>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</si>
  <si>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</si>
  <si>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</si>
  <si>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</si>
  <si>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</si>
  <si>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</si>
  <si>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</si>
  <si>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</si>
  <si>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</si>
  <si>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</si>
  <si>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</si>
  <si>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</si>
  <si>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</si>
  <si>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</si>
  <si>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</si>
  <si>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</si>
  <si>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</si>
  <si>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</si>
  <si>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</si>
  <si>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</si>
  <si>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</si>
  <si>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</si>
  <si>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</si>
  <si>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</si>
  <si>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</si>
  <si>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</si>
  <si>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</si>
  <si>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</si>
  <si>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</si>
  <si>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</si>
  <si>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</si>
  <si>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</si>
  <si>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</si>
  <si>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</si>
  <si>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</si>
  <si>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</si>
  <si>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</si>
  <si>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</si>
  <si>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</si>
  <si>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</si>
  <si>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</si>
  <si>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</si>
  <si>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</si>
  <si>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</si>
  <si>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</si>
  <si>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</si>
  <si>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</si>
  <si>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</si>
  <si>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</si>
  <si>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</si>
  <si>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</si>
  <si>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</si>
  <si>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</si>
  <si>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</si>
  <si>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</si>
  <si>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</si>
  <si>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</si>
  <si>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</si>
  <si>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</si>
  <si>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</si>
  <si>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</si>
  <si>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</si>
  <si>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</si>
  <si>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</si>
  <si>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</si>
  <si>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</si>
  <si>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</si>
  <si>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</si>
  <si>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</si>
  <si>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</si>
  <si>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</si>
  <si>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</si>
  <si>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</si>
  <si>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</si>
  <si>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</si>
  <si>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</si>
  <si>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</si>
  <si>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</si>
  <si>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</si>
  <si>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</si>
  <si>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</si>
  <si>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</si>
  <si>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</si>
  <si>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</si>
  <si>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</si>
  <si>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</si>
  <si>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</si>
  <si>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</si>
  <si>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</si>
  <si>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</si>
  <si>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</si>
  <si>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</si>
  <si>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</si>
  <si>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</si>
  <si>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</si>
  <si>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</si>
  <si>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</si>
  <si>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</si>
  <si>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</si>
  <si>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</si>
  <si>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</si>
  <si>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</si>
  <si>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</si>
  <si>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</si>
  <si>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</si>
  <si>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</si>
  <si>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</si>
  <si>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</si>
  <si>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</si>
  <si>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</si>
  <si>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</si>
  <si>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</si>
  <si>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</si>
  <si>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</si>
  <si>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</si>
  <si>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</si>
  <si>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</si>
  <si>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</si>
  <si>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</si>
  <si>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</si>
  <si>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</si>
  <si>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</si>
  <si>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</si>
  <si>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</si>
  <si>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</si>
  <si>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</si>
  <si>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</si>
  <si>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</si>
  <si>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</si>
  <si>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</si>
  <si>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</si>
  <si>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</si>
  <si>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</si>
  <si>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</si>
  <si>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</si>
  <si>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</si>
  <si>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</si>
  <si>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</si>
  <si>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</si>
  <si>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</si>
  <si>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</si>
  <si>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</si>
  <si>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</si>
  <si>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</si>
  <si>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</si>
  <si>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</si>
  <si>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</si>
  <si>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</si>
  <si>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</si>
  <si>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</si>
  <si>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</si>
  <si>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</si>
  <si>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</si>
  <si>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</si>
  <si>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</si>
  <si>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</si>
  <si>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</si>
  <si>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</si>
  <si>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</si>
  <si>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</si>
  <si>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</si>
  <si>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</si>
  <si>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</si>
  <si>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</si>
  <si>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</si>
  <si>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</si>
  <si>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</si>
  <si>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</si>
  <si>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</si>
  <si>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</si>
  <si>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</si>
  <si>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</si>
  <si>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</si>
  <si>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</si>
  <si>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</si>
  <si>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</si>
  <si>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</si>
  <si>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</si>
  <si>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</si>
  <si>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</si>
  <si>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</si>
  <si>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</si>
  <si>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</si>
  <si>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</si>
  <si>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</si>
  <si>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</si>
  <si>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</si>
  <si>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</si>
  <si>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</si>
  <si>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</si>
  <si>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</si>
  <si>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</si>
  <si>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</si>
  <si>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</si>
  <si>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</si>
  <si>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</si>
  <si>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</si>
  <si>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</si>
  <si>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</si>
  <si>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</si>
  <si>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</si>
  <si>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</si>
  <si>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</si>
  <si>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</si>
  <si>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</si>
  <si>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</si>
  <si>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</si>
  <si>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</si>
  <si>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</si>
  <si>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</si>
  <si>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</si>
  <si>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</si>
  <si>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</si>
  <si>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</si>
  <si>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</si>
  <si>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</si>
  <si>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</si>
  <si>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</si>
  <si>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</si>
  <si>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</si>
  <si>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</si>
  <si>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</si>
  <si>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</si>
  <si>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</si>
  <si>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</si>
  <si>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</si>
  <si>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</si>
  <si>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</si>
  <si>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</si>
  <si>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</si>
  <si>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</si>
  <si>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</si>
  <si>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</si>
  <si>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</si>
  <si>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</si>
  <si>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</si>
  <si>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</si>
  <si>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</si>
  <si>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</si>
  <si>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</si>
  <si>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</si>
  <si>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</si>
  <si>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</si>
  <si>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</si>
  <si>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</si>
  <si>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</si>
  <si>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</si>
  <si>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</si>
  <si>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</si>
  <si>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</si>
  <si>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</si>
  <si>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</si>
  <si>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</si>
  <si>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</si>
  <si>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</si>
  <si>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</si>
  <si>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</si>
  <si>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</si>
  <si>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</si>
  <si>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</si>
  <si>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</si>
  <si>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</si>
  <si>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</si>
  <si>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</si>
  <si>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</si>
  <si>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</si>
  <si>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</si>
  <si>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</si>
  <si>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</si>
  <si>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</si>
  <si>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</si>
  <si>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</si>
  <si>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</si>
  <si>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</si>
  <si>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</si>
  <si>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</si>
  <si>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</si>
  <si>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</si>
  <si>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</si>
  <si>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</si>
  <si>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</si>
  <si>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</si>
  <si>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</si>
  <si>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</si>
  <si>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</si>
  <si>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</si>
  <si>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</si>
  <si>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</si>
  <si>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</si>
  <si>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</si>
  <si>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</si>
  <si>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</si>
  <si>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</si>
  <si>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</si>
  <si>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</si>
  <si>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</si>
  <si>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</si>
  <si>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</si>
  <si>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</si>
  <si>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</si>
  <si>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</si>
  <si>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</si>
  <si>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</si>
  <si>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</si>
  <si>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</si>
  <si>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</si>
  <si>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</si>
  <si>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</si>
  <si>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</si>
  <si>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</si>
  <si>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</si>
  <si>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</si>
  <si>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</si>
  <si>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</si>
  <si>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</si>
  <si>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</si>
  <si>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</si>
  <si>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</si>
  <si>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</si>
  <si>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</si>
  <si>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</si>
  <si>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</si>
  <si>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</si>
  <si>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</si>
  <si>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</si>
  <si>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</si>
  <si>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</si>
  <si>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</si>
  <si>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</si>
  <si>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</si>
  <si>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</si>
  <si>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</si>
  <si>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</si>
  <si>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</si>
  <si>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</si>
  <si>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</si>
  <si>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</si>
  <si>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</si>
  <si>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</si>
  <si>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</si>
  <si>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</si>
  <si>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</si>
  <si>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</si>
  <si>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</si>
  <si>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</si>
  <si>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</si>
  <si>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</si>
  <si>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</si>
  <si>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</si>
  <si>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</si>
  <si>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</si>
  <si>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</si>
  <si>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</si>
  <si>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</si>
  <si>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</si>
  <si>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</si>
  <si>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</si>
  <si>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</si>
  <si>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</si>
  <si>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</si>
  <si>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</si>
  <si>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</si>
  <si>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</si>
  <si>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</si>
  <si>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</si>
  <si>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</si>
  <si>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</si>
  <si>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</si>
  <si>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</si>
  <si>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</si>
  <si>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</si>
  <si>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</si>
  <si>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</si>
  <si>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</si>
  <si>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</si>
  <si>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</si>
  <si>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</si>
  <si>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</si>
  <si>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</si>
  <si>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</si>
  <si>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</si>
  <si>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</si>
  <si>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</si>
  <si>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</si>
  <si>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</si>
  <si>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</si>
  <si>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</si>
  <si>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</si>
  <si>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</si>
  <si>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</si>
  <si>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</si>
  <si>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</si>
  <si>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</si>
  <si>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</si>
  <si>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</si>
  <si>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</si>
  <si>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</si>
  <si>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</si>
  <si>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</si>
  <si>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</si>
  <si>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</si>
  <si>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</si>
  <si>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</si>
  <si>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</si>
  <si>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</si>
  <si>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</si>
  <si>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</si>
  <si>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</si>
  <si>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</si>
  <si>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</si>
  <si>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</si>
  <si>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</si>
  <si>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</si>
  <si>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</si>
  <si>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</si>
  <si>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</si>
  <si>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</si>
  <si>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</si>
  <si>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</si>
  <si>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</si>
  <si>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</si>
  <si>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</si>
  <si>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</si>
  <si>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</si>
  <si>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</si>
  <si>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</si>
  <si>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</si>
  <si>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</si>
  <si>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</si>
  <si>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</si>
  <si>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</si>
  <si>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</si>
  <si>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</si>
  <si>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</si>
  <si>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</si>
  <si>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</si>
  <si>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</si>
  <si>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</si>
  <si>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</si>
  <si>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</si>
  <si>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</si>
  <si>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</si>
  <si>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</si>
  <si>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</si>
  <si>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</si>
  <si>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</si>
  <si>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</si>
  <si>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</si>
  <si>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</si>
  <si>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</si>
  <si>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</si>
  <si>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</si>
  <si>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</si>
  <si>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</si>
  <si>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</si>
  <si>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</si>
  <si>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</si>
  <si>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</si>
  <si>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</si>
  <si>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</si>
  <si>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</si>
  <si>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</si>
  <si>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</si>
  <si>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</si>
  <si>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</si>
  <si>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</si>
  <si>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</si>
  <si>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</si>
  <si>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</si>
  <si>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</si>
  <si>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</si>
  <si>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</si>
  <si>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</si>
  <si>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</si>
  <si>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</si>
  <si>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</si>
  <si>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</si>
  <si>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</si>
  <si>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</si>
  <si>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</si>
  <si>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</si>
  <si>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</si>
  <si>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</si>
  <si>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</si>
  <si>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</si>
  <si>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</si>
  <si>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</si>
  <si>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</si>
  <si>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</si>
  <si>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</si>
  <si>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</si>
  <si>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</si>
  <si>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</si>
  <si>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</si>
  <si>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</si>
  <si>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</si>
  <si>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</si>
  <si>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</si>
  <si>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</si>
  <si>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</si>
  <si>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</si>
  <si>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</si>
  <si>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</si>
  <si>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</si>
  <si>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</si>
  <si>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</si>
  <si>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</si>
  <si>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</si>
  <si>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</si>
  <si>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</si>
  <si>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</si>
  <si>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</si>
  <si>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</si>
  <si>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</si>
  <si>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</si>
  <si>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</si>
  <si>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</si>
  <si>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</si>
  <si>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</si>
  <si>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</si>
  <si>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</si>
  <si>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</si>
  <si>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</si>
  <si>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</si>
  <si>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</si>
  <si>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</si>
  <si>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</si>
  <si>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</si>
  <si>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</si>
  <si>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</si>
  <si>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</si>
  <si>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</si>
  <si>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</si>
  <si>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</si>
  <si>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</si>
  <si>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</si>
  <si>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</si>
  <si>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</si>
  <si>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</si>
  <si>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</si>
  <si>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</si>
  <si>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</si>
  <si>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</si>
  <si>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</si>
  <si>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</si>
  <si>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</si>
  <si>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</si>
  <si>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</si>
  <si>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</si>
  <si>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</si>
  <si>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</si>
  <si>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</si>
  <si>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</si>
  <si>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</si>
  <si>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</si>
  <si>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</si>
  <si>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</si>
  <si>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</si>
  <si>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</si>
  <si>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</si>
  <si>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</si>
  <si>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</si>
  <si>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</si>
  <si>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</si>
  <si>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</si>
  <si>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</si>
  <si>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</si>
  <si>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</si>
  <si>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</si>
  <si>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</si>
  <si>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</si>
  <si>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</si>
  <si>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</si>
  <si>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</si>
  <si>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</si>
  <si>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</si>
  <si>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</si>
  <si>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</si>
  <si>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</si>
  <si>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</si>
  <si>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</si>
  <si>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</si>
  <si>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</si>
  <si>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</si>
  <si>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</si>
  <si>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</si>
  <si>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</si>
  <si>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</si>
  <si>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</si>
  <si>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</si>
  <si>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</si>
  <si>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</si>
  <si>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</si>
  <si>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</si>
  <si>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</si>
  <si>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</si>
  <si>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</si>
  <si>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</si>
  <si>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</si>
  <si>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</si>
  <si>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</si>
  <si>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</si>
  <si>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</si>
  <si>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</si>
  <si>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</si>
  <si>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</si>
  <si>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</si>
  <si>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</si>
  <si>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</si>
  <si>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</si>
  <si>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</si>
  <si>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</si>
  <si>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</si>
  <si>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</si>
  <si>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</si>
  <si>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</si>
  <si>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</si>
  <si>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</si>
  <si>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</si>
  <si>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</si>
  <si>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</si>
  <si>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</si>
  <si>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</si>
  <si>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</si>
  <si>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</si>
  <si>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</si>
  <si>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</si>
  <si>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</si>
  <si>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</si>
  <si>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</si>
  <si>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</si>
  <si>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</si>
  <si>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</si>
  <si>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</si>
  <si>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</si>
  <si>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</si>
  <si>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</si>
  <si>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</si>
  <si>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</si>
  <si>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</si>
  <si>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</si>
  <si>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</si>
  <si>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</si>
  <si>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</si>
  <si>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</si>
  <si>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</si>
  <si>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</si>
  <si>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</si>
  <si>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</si>
  <si>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</si>
  <si>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</si>
  <si>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</si>
  <si>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</si>
  <si>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</si>
  <si>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</si>
  <si>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</si>
  <si>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</si>
  <si>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</si>
  <si>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</si>
  <si>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</si>
  <si>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</si>
  <si>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</si>
  <si>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</si>
  <si>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</si>
  <si>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</si>
  <si>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</si>
  <si>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</si>
  <si>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</si>
  <si>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</si>
  <si>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</si>
  <si>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</si>
  <si>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</si>
  <si>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</si>
  <si>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</si>
  <si>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</si>
  <si>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</si>
  <si>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</si>
  <si>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</si>
  <si>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</si>
  <si>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</si>
  <si>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</si>
  <si>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</si>
  <si>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</si>
  <si>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</si>
  <si>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</si>
  <si>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</si>
  <si>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</si>
  <si>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</si>
  <si>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</si>
  <si>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</si>
  <si>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</si>
  <si>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</si>
  <si>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</si>
  <si>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</si>
  <si>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</si>
  <si>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</si>
  <si>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</si>
  <si>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</si>
  <si>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</si>
  <si>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</si>
  <si>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</si>
  <si>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</si>
  <si>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</si>
  <si>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</si>
  <si>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</si>
  <si>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</si>
  <si>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</si>
  <si>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</si>
  <si>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</si>
  <si>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</si>
  <si>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</si>
  <si>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</si>
  <si>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</si>
  <si>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</si>
  <si>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</si>
  <si>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</si>
  <si>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</si>
  <si>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</si>
  <si>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</si>
  <si>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</si>
  <si>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</si>
  <si>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</si>
  <si>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</si>
  <si>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</si>
  <si>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</si>
  <si>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</si>
  <si>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</si>
  <si>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</si>
  <si>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</si>
  <si>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</si>
  <si>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</si>
  <si>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</si>
  <si>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</si>
  <si>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</si>
  <si>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</si>
  <si>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</si>
  <si>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</si>
  <si>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</si>
  <si>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</si>
  <si>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</si>
  <si>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</si>
  <si>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</si>
  <si>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</si>
  <si>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</si>
  <si>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</si>
  <si>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</si>
  <si>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</si>
  <si>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</si>
  <si>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</si>
  <si>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</si>
  <si>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</si>
  <si>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</si>
  <si>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</si>
  <si>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</si>
  <si>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</si>
  <si>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</si>
  <si>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</si>
  <si>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</si>
  <si>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</si>
  <si>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</si>
  <si>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</si>
  <si>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</si>
  <si>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</si>
  <si>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</si>
  <si>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</si>
  <si>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</si>
  <si>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</si>
  <si>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</si>
  <si>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</si>
  <si>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</si>
  <si>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</si>
  <si>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</si>
  <si>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</si>
  <si>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</si>
  <si>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</si>
  <si>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</si>
  <si>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</si>
  <si>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</si>
  <si>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</si>
  <si>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</si>
  <si>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</si>
  <si>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</si>
  <si>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</si>
  <si>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</si>
  <si>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</si>
  <si>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</si>
  <si>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</si>
  <si>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</si>
  <si>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</si>
  <si>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</si>
  <si>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</si>
  <si>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</si>
  <si>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</si>
  <si>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</si>
  <si>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</si>
  <si>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</si>
  <si>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</si>
  <si>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</si>
  <si>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</si>
  <si>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</si>
  <si>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</si>
  <si>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</si>
  <si>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</si>
  <si>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</si>
  <si>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</si>
  <si>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</si>
  <si>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</si>
  <si>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</si>
  <si>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</si>
  <si>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</si>
  <si>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</si>
  <si>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</si>
  <si>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</si>
  <si>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</si>
  <si>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</si>
  <si>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</si>
  <si>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</si>
  <si>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</si>
  <si>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</si>
  <si>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</si>
  <si>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</si>
  <si>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</si>
  <si>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</si>
  <si>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</si>
  <si>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</si>
  <si>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</si>
  <si>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</si>
  <si>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</si>
  <si>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</si>
  <si>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</si>
  <si>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</si>
  <si>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</si>
  <si>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</si>
  <si>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</si>
  <si>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</si>
  <si>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</si>
  <si>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</si>
  <si>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</si>
  <si>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</si>
  <si>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</si>
  <si>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</si>
  <si>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</si>
  <si>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</si>
  <si>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</si>
  <si>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</si>
  <si>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</si>
  <si>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</si>
  <si>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</si>
  <si>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</si>
  <si>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</si>
  <si>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</si>
  <si>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</si>
  <si>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</si>
  <si>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</si>
  <si>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</si>
  <si>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</si>
  <si>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</si>
  <si>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</si>
  <si>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</si>
  <si>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</si>
  <si>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</si>
  <si>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</si>
  <si>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</si>
  <si>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</si>
  <si>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</si>
  <si>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</si>
  <si>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</si>
  <si>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</si>
  <si>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</si>
  <si>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</si>
  <si>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</si>
  <si>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</si>
  <si>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</si>
  <si>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</si>
  <si>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</si>
  <si>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</si>
  <si>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</si>
  <si>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</si>
  <si>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</si>
  <si>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</si>
  <si>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</si>
  <si>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</si>
  <si>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</si>
  <si>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</si>
  <si>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</si>
  <si>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</si>
  <si>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</si>
  <si>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</si>
  <si>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</si>
  <si>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</si>
  <si>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</si>
  <si>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</si>
  <si>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</si>
  <si>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</si>
  <si>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</si>
  <si>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</si>
  <si>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</si>
  <si>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</si>
  <si>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</si>
  <si>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</si>
  <si>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</si>
  <si>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</si>
  <si>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</si>
  <si>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</si>
  <si>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</si>
  <si>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</si>
  <si>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</si>
  <si>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</si>
  <si>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</si>
  <si>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</si>
  <si>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</si>
  <si>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</si>
  <si>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</si>
  <si>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</si>
  <si>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</si>
  <si>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</si>
  <si>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</si>
  <si>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</si>
  <si>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</si>
  <si>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</si>
  <si>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</si>
  <si>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</si>
  <si>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</si>
  <si>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</si>
  <si>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</si>
  <si>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</si>
  <si>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</si>
  <si>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</si>
  <si>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</si>
  <si>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</si>
  <si>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</si>
  <si>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</si>
  <si>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</si>
  <si>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</si>
  <si>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</si>
  <si>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</si>
  <si>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</si>
  <si>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</si>
  <si>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</si>
  <si>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</si>
  <si>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</si>
  <si>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</si>
  <si>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</si>
  <si>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</si>
  <si>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</si>
  <si>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</si>
  <si>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</si>
  <si>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</si>
  <si>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</si>
  <si>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</si>
  <si>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</si>
  <si>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</si>
  <si>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</si>
  <si>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</si>
  <si>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</si>
  <si>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</si>
  <si>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</si>
  <si>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</si>
  <si>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</si>
  <si>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</si>
  <si>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</si>
  <si>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</si>
  <si>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</si>
  <si>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</si>
  <si>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</si>
  <si>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</si>
  <si>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</si>
  <si>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</si>
  <si>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</si>
  <si>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</si>
  <si>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</si>
  <si>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</si>
  <si>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</si>
  <si>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</si>
  <si>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</si>
  <si>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</si>
  <si>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</si>
  <si>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</si>
  <si>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</si>
  <si>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</si>
  <si>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</si>
  <si>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</si>
  <si>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</si>
  <si>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</si>
  <si>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</si>
  <si>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</si>
  <si>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</si>
  <si>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</si>
  <si>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</si>
  <si>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</si>
  <si>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</si>
  <si>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</si>
  <si>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</si>
  <si>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</si>
  <si>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</si>
  <si>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</si>
  <si>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</si>
  <si>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</si>
  <si>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</si>
  <si>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</si>
  <si>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</si>
  <si>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</si>
  <si>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</si>
  <si>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</si>
  <si>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</si>
  <si>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</si>
  <si>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</si>
  <si>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</si>
  <si>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</si>
  <si>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</si>
  <si>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</si>
  <si>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</si>
  <si>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</si>
  <si>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</si>
  <si>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</si>
  <si>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</si>
  <si>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</si>
  <si>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</si>
  <si>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</si>
  <si>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</si>
  <si>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</si>
  <si>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</si>
  <si>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</si>
  <si>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</si>
  <si>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</si>
  <si>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</si>
  <si>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</si>
  <si>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</si>
  <si>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</si>
  <si>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</si>
  <si>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</si>
  <si>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</si>
  <si>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</si>
  <si>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</si>
  <si>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</si>
  <si>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</si>
  <si>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</si>
  <si>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</si>
  <si>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</si>
  <si>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</si>
  <si>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</si>
  <si>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</si>
  <si>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</si>
  <si>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</si>
  <si>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</si>
  <si>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</si>
  <si>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</si>
  <si>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</si>
  <si>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</si>
  <si>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</si>
  <si>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</si>
  <si>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</si>
  <si>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</si>
  <si>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</si>
  <si>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</si>
  <si>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</si>
  <si>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</si>
  <si>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</si>
  <si>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</si>
  <si>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</si>
  <si>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</si>
  <si>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</si>
  <si>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</si>
  <si>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</si>
  <si>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</si>
  <si>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</si>
  <si>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</si>
  <si>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</si>
  <si>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</si>
  <si>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</si>
  <si>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</si>
  <si>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</si>
  <si>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</si>
  <si>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</si>
  <si>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</si>
  <si>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</si>
  <si>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</si>
  <si>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</si>
  <si>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</si>
  <si>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</si>
  <si>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</si>
  <si>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</si>
  <si>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</si>
  <si>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</si>
  <si>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</si>
  <si>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</si>
  <si>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</si>
  <si>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</si>
  <si>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</si>
  <si>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</si>
  <si>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</si>
  <si>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</si>
  <si>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</si>
  <si>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</si>
  <si>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</si>
  <si>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</si>
  <si>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</si>
  <si>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</si>
  <si>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</si>
  <si>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</si>
  <si>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</si>
  <si>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</si>
  <si>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</si>
  <si>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</si>
  <si>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</si>
  <si>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</si>
  <si>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</si>
  <si>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</si>
  <si>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</si>
  <si>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</si>
  <si>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</si>
  <si>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</si>
  <si>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</si>
  <si>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</si>
  <si>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</si>
  <si>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</si>
  <si>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</si>
  <si>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</si>
  <si>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</si>
  <si>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</si>
  <si>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</si>
  <si>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</si>
  <si>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</si>
  <si>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</si>
  <si>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</si>
  <si>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</si>
  <si>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</si>
  <si>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</si>
  <si>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</si>
  <si>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</si>
  <si>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</si>
  <si>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</si>
  <si>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</si>
  <si>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</si>
  <si>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</si>
  <si>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</si>
  <si>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</si>
  <si>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</si>
  <si>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</si>
  <si>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</si>
  <si>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</si>
  <si>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</si>
  <si>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</si>
  <si>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</si>
  <si>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</si>
  <si>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</si>
  <si>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</si>
  <si>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</si>
  <si>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</si>
  <si>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</si>
  <si>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</si>
  <si>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</si>
  <si>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</si>
  <si>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</si>
  <si>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</si>
  <si>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</si>
  <si>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</si>
  <si>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</si>
  <si>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</si>
  <si>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</si>
  <si>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</si>
  <si>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</si>
  <si>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</si>
  <si>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</si>
  <si>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</si>
  <si>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</si>
  <si>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</si>
  <si>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</si>
  <si>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</si>
  <si>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</si>
  <si>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</si>
  <si>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</si>
  <si>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</si>
  <si>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</si>
  <si>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</si>
  <si>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</si>
  <si>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</si>
  <si>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</si>
  <si>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</si>
  <si>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</si>
  <si>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</si>
  <si>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</si>
  <si>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</si>
  <si>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</si>
  <si>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</si>
  <si>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</si>
  <si>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</si>
  <si>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</si>
  <si>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</si>
  <si>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</si>
  <si>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</si>
  <si>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</si>
  <si>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</si>
  <si>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</si>
  <si>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</si>
  <si>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</si>
  <si>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</si>
  <si>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</si>
  <si>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</si>
  <si>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</si>
  <si>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</si>
  <si>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</si>
  <si>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</si>
  <si>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</si>
  <si>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</si>
  <si>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</si>
  <si>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</si>
  <si>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</si>
  <si>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</si>
  <si>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</si>
  <si>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</si>
  <si>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</si>
  <si>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</si>
  <si>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</si>
  <si>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</si>
  <si>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</si>
  <si>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</si>
  <si>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</si>
  <si>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</si>
  <si>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</si>
  <si>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</si>
  <si>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</si>
  <si>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</si>
  <si>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</si>
  <si>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</si>
  <si>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</si>
  <si>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</si>
  <si>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</si>
  <si>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</si>
  <si>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</si>
  <si>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</si>
  <si>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</si>
  <si>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</si>
  <si>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</si>
  <si>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</si>
  <si>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</si>
  <si>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</si>
  <si>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</si>
  <si>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</si>
  <si>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</si>
  <si>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</si>
  <si>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</si>
  <si>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</si>
  <si>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</si>
  <si>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</si>
  <si>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</si>
  <si>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</si>
  <si>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</si>
  <si>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</si>
  <si>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</si>
  <si>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</si>
  <si>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</si>
  <si>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</si>
  <si>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</si>
  <si>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</si>
  <si>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</si>
  <si>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</si>
  <si>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</si>
  <si>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</si>
  <si>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</si>
  <si>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</si>
  <si>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</si>
  <si>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</si>
  <si>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</si>
  <si>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</si>
  <si>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</si>
  <si>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</si>
  <si>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</si>
  <si>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</si>
  <si>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</si>
  <si>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</si>
  <si>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</si>
  <si>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</si>
  <si>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</si>
  <si>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</si>
  <si>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</si>
  <si>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</si>
  <si>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</si>
  <si>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</si>
  <si>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</si>
  <si>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</si>
  <si>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</si>
  <si>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</si>
  <si>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</si>
  <si>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</si>
  <si>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</si>
  <si>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</si>
  <si>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</si>
  <si>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</si>
  <si>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</si>
  <si>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</si>
  <si>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</si>
  <si>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</si>
  <si>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</si>
  <si>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</si>
  <si>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</si>
  <si>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</si>
  <si>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</si>
  <si>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</si>
  <si>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</si>
  <si>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</si>
  <si>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</si>
  <si>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</si>
  <si>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</si>
  <si>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</si>
  <si>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</si>
  <si>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</si>
  <si>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</si>
  <si>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</si>
  <si>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</si>
  <si>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</si>
  <si>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</si>
  <si>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</si>
  <si>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</si>
  <si>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</si>
  <si>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</si>
  <si>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</si>
  <si>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</si>
  <si>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</si>
  <si>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</si>
  <si>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</si>
  <si>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</si>
  <si>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</si>
  <si>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</si>
  <si>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</si>
  <si>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</si>
  <si>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</si>
  <si>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</si>
  <si>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</si>
  <si>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</si>
  <si>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</si>
  <si>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</si>
  <si>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</si>
  <si>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</si>
  <si>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</si>
  <si>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</si>
  <si>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</si>
  <si>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</si>
  <si>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</si>
  <si>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</si>
  <si>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</si>
  <si>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</si>
  <si>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</si>
  <si>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</si>
  <si>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</si>
  <si>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</si>
  <si>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</si>
  <si>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</si>
  <si>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</si>
  <si>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</si>
  <si>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</si>
  <si>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</si>
  <si>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</si>
  <si>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</si>
  <si>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</si>
  <si>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</si>
  <si>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</si>
  <si>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</si>
  <si>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</si>
  <si>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</si>
  <si>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</si>
  <si>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</si>
  <si>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</si>
  <si>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</si>
  <si>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</si>
  <si>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</si>
  <si>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</si>
  <si>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</si>
  <si>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</si>
  <si>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</si>
  <si>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</si>
  <si>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</si>
  <si>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</si>
  <si>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</si>
  <si>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</si>
  <si>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</si>
  <si>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</si>
  <si>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</si>
  <si>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</si>
  <si>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</si>
  <si>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</si>
  <si>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</si>
  <si>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</si>
  <si>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</si>
  <si>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</si>
  <si>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</si>
  <si>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</si>
  <si>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</si>
  <si>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</si>
  <si>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</si>
  <si>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</si>
  <si>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</si>
  <si>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</si>
  <si>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</si>
  <si>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</si>
  <si>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</si>
  <si>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</si>
  <si>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</si>
  <si>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</si>
  <si>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</si>
  <si>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</si>
  <si>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</si>
  <si>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</si>
  <si>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</si>
  <si>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</si>
  <si>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</si>
  <si>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</si>
  <si>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</si>
  <si>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</si>
  <si>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</si>
  <si>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</si>
  <si>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</si>
  <si>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</si>
  <si>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</si>
  <si>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</si>
  <si>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</si>
  <si>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</si>
  <si>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</si>
  <si>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</si>
  <si>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</si>
  <si>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</si>
  <si>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</si>
  <si>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</si>
  <si>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</si>
  <si>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</si>
  <si>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</si>
  <si>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</si>
  <si>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</si>
  <si>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</si>
  <si>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</si>
  <si>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</si>
  <si>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</si>
  <si>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</si>
  <si>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</si>
  <si>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</si>
  <si>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</si>
  <si>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</si>
  <si>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</si>
  <si>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</si>
  <si>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</si>
  <si>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</si>
  <si>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</si>
  <si>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</si>
  <si>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</si>
  <si>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</si>
  <si>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</si>
  <si>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</si>
  <si>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</si>
  <si>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</si>
  <si>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</si>
  <si>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</si>
  <si>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</si>
  <si>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</si>
  <si>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</si>
  <si>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</si>
  <si>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</si>
  <si>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</si>
  <si>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</si>
  <si>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</si>
  <si>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</si>
  <si>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</si>
  <si>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</si>
  <si>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</si>
  <si>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</si>
  <si>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</si>
  <si>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</si>
  <si>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</si>
  <si>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</si>
  <si>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</si>
  <si>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</si>
  <si>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</si>
  <si>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</si>
  <si>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</si>
  <si>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</si>
  <si>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</si>
  <si>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</si>
  <si>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</si>
  <si>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</si>
  <si>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</si>
  <si>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</si>
  <si>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</si>
  <si>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</si>
  <si>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</si>
  <si>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</si>
  <si>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</si>
  <si>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</si>
  <si>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</si>
  <si>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</si>
  <si>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</si>
  <si>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</si>
  <si>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</si>
  <si>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</si>
  <si>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</si>
  <si>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</si>
  <si>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</si>
  <si>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</si>
  <si>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</si>
  <si>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</si>
  <si>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</si>
  <si>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</si>
  <si>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</si>
  <si>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</si>
  <si>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</si>
  <si>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</si>
  <si>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</si>
  <si>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</si>
  <si>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</si>
  <si>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</si>
  <si>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</si>
  <si>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</si>
  <si>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</si>
  <si>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</si>
  <si>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</si>
  <si>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</si>
  <si>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</si>
  <si>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</si>
  <si>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</si>
  <si>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</si>
  <si>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</si>
  <si>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</si>
  <si>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</si>
  <si>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</si>
  <si>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</si>
  <si>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</si>
  <si>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</si>
  <si>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</si>
  <si>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</si>
  <si>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</si>
  <si>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</si>
  <si>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</si>
  <si>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</si>
  <si>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</si>
  <si>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</si>
  <si>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</si>
  <si>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</si>
  <si>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</si>
  <si>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</si>
  <si>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</si>
  <si>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</si>
  <si>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</si>
  <si>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</si>
  <si>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</si>
  <si>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</si>
  <si>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</si>
  <si>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</si>
  <si>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</si>
  <si>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</si>
  <si>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</si>
  <si>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</si>
  <si>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</si>
  <si>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</si>
  <si>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</si>
  <si>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</si>
  <si>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</si>
  <si>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</si>
  <si>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</si>
  <si>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</si>
  <si>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</si>
  <si>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</si>
  <si>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</si>
  <si>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</si>
  <si>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</si>
  <si>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</si>
  <si>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</si>
  <si>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</si>
  <si>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</si>
  <si>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</si>
  <si>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</si>
  <si>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</si>
  <si>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</si>
  <si>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</si>
  <si>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</si>
  <si>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</si>
  <si>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</si>
  <si>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</si>
  <si>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</si>
  <si>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</si>
  <si>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</si>
  <si>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</si>
  <si>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</si>
  <si>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</si>
  <si>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</si>
  <si>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</si>
  <si>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</si>
  <si>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</si>
  <si>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</si>
  <si>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</si>
  <si>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</si>
  <si>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</si>
  <si>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</si>
  <si>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</si>
  <si>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</si>
  <si>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</si>
  <si>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</si>
  <si>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</si>
  <si>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</si>
  <si>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</si>
  <si>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</si>
  <si>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</si>
  <si>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</si>
  <si>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</si>
  <si>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</si>
  <si>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</si>
  <si>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</si>
  <si>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</si>
  <si>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</si>
  <si>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</si>
  <si>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</si>
  <si>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</si>
  <si>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</si>
  <si>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</si>
  <si>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</si>
  <si>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</si>
  <si>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</si>
  <si>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</si>
  <si>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</si>
  <si>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</si>
  <si>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</si>
  <si>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</si>
  <si>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</si>
  <si>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</si>
  <si>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</si>
  <si>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</si>
  <si>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</si>
  <si>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</si>
  <si>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</si>
  <si>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</si>
  <si>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</si>
  <si>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</si>
  <si>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</si>
  <si>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</si>
  <si>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</si>
  <si>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</si>
  <si>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</si>
  <si>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</si>
  <si>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</si>
  <si>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</si>
  <si>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</si>
  <si>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</si>
  <si>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</si>
  <si>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</si>
  <si>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</si>
  <si>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</si>
  <si>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</si>
  <si>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</si>
  <si>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</si>
  <si>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</si>
  <si>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</si>
  <si>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</si>
  <si>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</si>
  <si>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</si>
  <si>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</si>
  <si>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</si>
  <si>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</si>
  <si>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</si>
  <si>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</si>
  <si>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</si>
  <si>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</si>
  <si>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</si>
  <si>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</si>
  <si>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</si>
  <si>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</si>
  <si>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</si>
  <si>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</si>
  <si>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</si>
  <si>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</si>
  <si>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</si>
  <si>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</si>
  <si>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</si>
  <si>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</si>
  <si>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</si>
  <si>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</si>
  <si>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</si>
  <si>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</si>
  <si>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</si>
  <si>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</si>
  <si>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</si>
  <si>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</si>
  <si>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</si>
  <si>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</si>
  <si>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</si>
  <si>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</si>
  <si>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</si>
  <si>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</si>
  <si>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</si>
  <si>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</si>
  <si>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</si>
  <si>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</si>
  <si>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</si>
  <si>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</si>
  <si>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</si>
  <si>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</si>
  <si>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</si>
  <si>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</si>
  <si>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</si>
  <si>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</si>
  <si>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</si>
  <si>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</si>
  <si>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</si>
  <si>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</si>
  <si>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</si>
  <si>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</si>
  <si>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</si>
  <si>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</si>
  <si>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</si>
  <si>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</si>
  <si>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</si>
  <si>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</si>
  <si>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</si>
  <si>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</si>
  <si>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</si>
  <si>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</si>
  <si>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</si>
  <si>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</si>
  <si>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</si>
  <si>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</si>
  <si>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</si>
  <si>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</si>
  <si>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</si>
  <si>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</si>
  <si>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</si>
  <si>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</si>
  <si>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</si>
  <si>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</si>
  <si>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</si>
  <si>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</si>
  <si>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</si>
  <si>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</si>
  <si>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</si>
  <si>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</si>
  <si>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</si>
  <si>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</si>
  <si>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</si>
  <si>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</si>
  <si>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</si>
  <si>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</si>
  <si>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</si>
  <si>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</si>
  <si>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</si>
  <si>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</si>
  <si>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</si>
  <si>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</si>
  <si>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</si>
  <si>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</si>
  <si>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</si>
  <si>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</si>
  <si>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</si>
  <si>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</si>
  <si>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</si>
  <si>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</si>
  <si>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</si>
  <si>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</si>
  <si>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</si>
  <si>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</si>
  <si>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</si>
  <si>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</si>
  <si>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</si>
  <si>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</si>
  <si>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</si>
  <si>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</si>
  <si>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</si>
  <si>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</si>
  <si>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</si>
  <si>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</si>
  <si>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</si>
  <si>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</si>
  <si>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</si>
  <si>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</si>
  <si>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</si>
  <si>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</si>
  <si>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</si>
  <si>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</si>
  <si>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</si>
  <si>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</si>
  <si>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</si>
  <si>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</si>
  <si>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</si>
  <si>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</si>
  <si>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</si>
  <si>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</si>
  <si>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</si>
  <si>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</si>
  <si>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</si>
  <si>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</si>
  <si>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</si>
  <si>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</si>
  <si>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</si>
  <si>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</si>
  <si>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</si>
  <si>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</si>
  <si>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</si>
  <si>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</si>
  <si>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</si>
  <si>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</si>
  <si>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</si>
  <si>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</si>
  <si>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</si>
  <si>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</si>
  <si>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</si>
  <si>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</si>
  <si>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</si>
  <si>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</si>
  <si>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</si>
  <si>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</si>
  <si>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</si>
  <si>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</si>
  <si>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</si>
  <si>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</si>
  <si>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</si>
  <si>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</si>
  <si>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</si>
  <si>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</si>
  <si>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</si>
  <si>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</si>
  <si>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</si>
  <si>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</si>
  <si>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</si>
  <si>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</si>
  <si>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</si>
  <si>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</si>
  <si>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</si>
  <si>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</si>
  <si>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</si>
  <si>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</si>
  <si>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</si>
  <si>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</si>
  <si>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</si>
  <si>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</si>
  <si>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</si>
  <si>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</si>
  <si>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</si>
  <si>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</si>
  <si>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</si>
  <si>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</si>
  <si>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</si>
  <si>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</si>
  <si>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</si>
  <si>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</si>
  <si>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</si>
  <si>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</si>
  <si>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</si>
  <si>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</si>
  <si>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</si>
  <si>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</si>
  <si>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</si>
  <si>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</si>
  <si>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</si>
  <si>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</si>
  <si>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</si>
  <si>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</si>
  <si>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</si>
  <si>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</si>
  <si>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</si>
  <si>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</si>
  <si>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</si>
  <si>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</si>
  <si>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</si>
  <si>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</si>
  <si>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</si>
  <si>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</si>
  <si>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</si>
  <si>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</si>
  <si>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</si>
  <si>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</si>
  <si>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</si>
  <si>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</si>
  <si>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</si>
  <si>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</si>
  <si>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</si>
  <si>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</si>
  <si>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</si>
  <si>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</si>
  <si>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</si>
  <si>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</si>
  <si>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</si>
  <si>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</si>
  <si>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</si>
  <si>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</si>
  <si>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</si>
  <si>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</si>
  <si>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</si>
  <si>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</si>
  <si>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</si>
  <si>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</si>
  <si>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</si>
  <si>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</si>
  <si>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</si>
  <si>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</si>
  <si>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</si>
  <si>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</si>
  <si>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</si>
  <si>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</si>
  <si>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</si>
  <si>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</si>
  <si>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</si>
  <si>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</si>
  <si>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</si>
  <si>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</si>
  <si>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</si>
  <si>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</si>
  <si>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</si>
  <si>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</si>
  <si>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</si>
  <si>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</si>
  <si>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</si>
  <si>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</si>
  <si>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</si>
  <si>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</si>
  <si>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</si>
  <si>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</si>
  <si>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</si>
  <si>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</si>
  <si>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</si>
  <si>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</si>
  <si>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</si>
  <si>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</si>
  <si>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</si>
  <si>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</si>
  <si>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</si>
  <si>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</si>
  <si>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</si>
  <si>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</si>
  <si>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</si>
  <si>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</si>
  <si>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</si>
  <si>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</si>
  <si>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</si>
  <si>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</si>
  <si>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</si>
  <si>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</si>
  <si>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</si>
  <si>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</si>
  <si>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</si>
  <si>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</si>
  <si>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</si>
  <si>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</si>
  <si>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</si>
  <si>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</si>
  <si>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</si>
  <si>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</si>
  <si>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</si>
  <si>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</si>
  <si>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</si>
  <si>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</si>
  <si>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</si>
  <si>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</si>
  <si>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</si>
  <si>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</si>
  <si>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</si>
  <si>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</si>
  <si>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</si>
  <si>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</si>
  <si>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</si>
  <si>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</si>
  <si>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</si>
  <si>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</si>
  <si>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</si>
  <si>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</si>
  <si>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</si>
  <si>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</si>
  <si>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</si>
  <si>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</si>
  <si>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</si>
  <si>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</si>
  <si>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</si>
  <si>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</si>
  <si>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</si>
  <si>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</si>
  <si>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</si>
  <si>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</si>
  <si>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</si>
  <si>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</si>
  <si>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</si>
  <si>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</si>
  <si>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</si>
  <si>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</si>
  <si>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</si>
  <si>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</si>
  <si>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</si>
  <si>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</si>
  <si>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</si>
  <si>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</si>
  <si>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</si>
  <si>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</si>
  <si>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</si>
  <si>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</si>
  <si>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</si>
  <si>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</si>
  <si>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</si>
  <si>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</si>
  <si>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</si>
  <si>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</si>
  <si>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</si>
  <si>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</si>
  <si>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</si>
  <si>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</si>
  <si>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</si>
  <si>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</si>
  <si>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</si>
  <si>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</si>
  <si>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</si>
  <si>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</si>
  <si>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</si>
  <si>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</si>
  <si>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</si>
  <si>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</si>
  <si>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</si>
  <si>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</si>
  <si>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</si>
  <si>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</si>
  <si>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</si>
  <si>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</si>
  <si>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</si>
  <si>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</si>
  <si>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</si>
  <si>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</si>
  <si>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</si>
  <si>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</si>
  <si>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</si>
  <si>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</si>
  <si>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</si>
  <si>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</si>
  <si>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</si>
  <si>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</si>
  <si>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</si>
  <si>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</si>
  <si>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</si>
  <si>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</si>
  <si>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</si>
  <si>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</si>
  <si>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</si>
  <si>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</si>
  <si>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</si>
  <si>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</si>
  <si>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</si>
  <si>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</si>
  <si>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</si>
  <si>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</si>
  <si>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</si>
  <si>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</si>
  <si>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</si>
  <si>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</si>
  <si>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</si>
  <si>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</si>
  <si>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</si>
  <si>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</si>
  <si>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</si>
  <si>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</si>
  <si>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</si>
  <si>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</si>
  <si>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</si>
  <si>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</si>
  <si>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</si>
  <si>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</si>
  <si>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</si>
  <si>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</si>
  <si>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</si>
  <si>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</si>
  <si>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</si>
  <si>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</si>
  <si>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</si>
  <si>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</si>
  <si>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</si>
  <si>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</si>
  <si>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</si>
  <si>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</si>
  <si>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</si>
  <si>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</si>
  <si>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</si>
  <si>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</si>
  <si>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</si>
  <si>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</si>
  <si>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</si>
  <si>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</si>
  <si>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</si>
  <si>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</si>
  <si>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</si>
  <si>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</si>
  <si>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</si>
  <si>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</si>
  <si>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</si>
  <si>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</si>
  <si>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</si>
  <si>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</si>
  <si>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</si>
  <si>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</si>
  <si>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</si>
  <si>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</si>
  <si>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</si>
  <si>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</si>
  <si>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</si>
  <si>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</si>
  <si>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</si>
  <si>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</si>
  <si>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</si>
  <si>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</si>
  <si>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</si>
  <si>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</si>
  <si>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</si>
  <si>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</si>
  <si>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</si>
  <si>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</si>
  <si>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</si>
  <si>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</si>
  <si>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</si>
  <si>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</si>
  <si>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</si>
  <si>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</si>
  <si>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</si>
  <si>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</si>
  <si>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</si>
  <si>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</si>
  <si>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</si>
  <si>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</si>
  <si>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</si>
  <si>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</si>
  <si>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</si>
  <si>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</si>
  <si>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</si>
  <si>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</si>
  <si>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</si>
  <si>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</si>
  <si>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</si>
  <si>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</si>
  <si>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</si>
  <si>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</si>
  <si>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</si>
  <si>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</si>
  <si>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</si>
  <si>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</si>
  <si>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</si>
  <si>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</si>
  <si>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</si>
  <si>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</si>
  <si>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</si>
  <si>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</si>
  <si>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</si>
  <si>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</si>
  <si>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</si>
  <si>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</si>
  <si>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</si>
  <si>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</si>
  <si>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</si>
  <si>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</si>
  <si>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</si>
  <si>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</si>
  <si>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</si>
  <si>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</si>
  <si>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</si>
  <si>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</si>
  <si>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</si>
  <si>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</si>
  <si>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</si>
  <si>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</si>
  <si>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</si>
  <si>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</si>
  <si>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</si>
  <si>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</si>
  <si>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</si>
  <si>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</si>
  <si>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</si>
  <si>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</si>
  <si>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</si>
  <si>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</si>
  <si>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</si>
  <si>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</si>
  <si>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</si>
  <si>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</si>
  <si>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</si>
  <si>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</si>
  <si>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</si>
  <si>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</si>
  <si>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</si>
  <si>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</si>
  <si>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</si>
  <si>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</si>
  <si>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</si>
  <si>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</si>
  <si>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</si>
  <si>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</si>
  <si>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</si>
  <si>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</si>
  <si>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</si>
  <si>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</si>
  <si>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</si>
  <si>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</si>
  <si>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</si>
  <si>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</si>
  <si>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</si>
  <si>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</si>
  <si>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</si>
  <si>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</si>
  <si>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</si>
  <si>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</si>
  <si>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</si>
  <si>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</si>
  <si>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</si>
  <si>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</si>
  <si>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</si>
  <si>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</si>
  <si>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</si>
  <si>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</si>
  <si>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</si>
  <si>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</si>
  <si>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</si>
  <si>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</si>
  <si>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</si>
  <si>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</si>
  <si>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</si>
  <si>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</si>
  <si>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</si>
  <si>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</si>
  <si>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</si>
  <si>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</si>
  <si>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</si>
  <si>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</si>
  <si>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</si>
  <si>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</si>
  <si>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</si>
  <si>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</si>
  <si>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</si>
  <si>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</si>
  <si>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</si>
  <si>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</si>
  <si>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</si>
  <si>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</si>
  <si>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</si>
  <si>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</si>
  <si>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</si>
  <si>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</si>
  <si>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</si>
  <si>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</si>
  <si>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</si>
  <si>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</si>
  <si>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</si>
  <si>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</si>
  <si>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</si>
  <si>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</si>
  <si>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</si>
  <si>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</si>
  <si>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</si>
  <si>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</si>
  <si>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</si>
  <si>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</si>
  <si>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</si>
  <si>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</si>
  <si>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</si>
  <si>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</si>
  <si>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</si>
  <si>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</si>
  <si>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</si>
  <si>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</si>
  <si>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</si>
  <si>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</si>
  <si>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</si>
  <si>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</si>
  <si>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</si>
  <si>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</si>
  <si>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</si>
  <si>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</si>
  <si>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</si>
  <si>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</si>
  <si>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</si>
  <si>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</si>
  <si>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</si>
  <si>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</si>
  <si>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</si>
  <si>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</si>
  <si>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</si>
  <si>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</si>
  <si>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</si>
  <si>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</si>
  <si>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</si>
  <si>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</si>
  <si>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</si>
  <si>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</si>
  <si>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</si>
  <si>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</si>
  <si>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</si>
  <si>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</si>
  <si>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</si>
  <si>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</si>
  <si>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</si>
  <si>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</si>
  <si>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</si>
  <si>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</si>
  <si>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</si>
  <si>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</si>
  <si>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</si>
  <si>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</si>
  <si>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</si>
  <si>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</si>
  <si>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</si>
  <si>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</si>
  <si>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</si>
  <si>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</si>
  <si>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</si>
  <si>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</si>
  <si>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</si>
  <si>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</si>
  <si>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</si>
  <si>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</si>
  <si>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</si>
  <si>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</si>
  <si>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</si>
  <si>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</si>
  <si>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</si>
  <si>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</si>
  <si>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</si>
  <si>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</si>
  <si>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</si>
  <si>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</si>
  <si>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</si>
  <si>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</si>
  <si>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</si>
  <si>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</si>
  <si>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</si>
  <si>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</si>
  <si>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</si>
  <si>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</si>
  <si>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</si>
  <si>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</si>
  <si>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</si>
  <si>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</si>
  <si>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</si>
  <si>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</si>
  <si>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</si>
  <si>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</si>
  <si>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</si>
  <si>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</si>
  <si>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</si>
  <si>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</si>
  <si>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</si>
  <si>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</si>
  <si>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</si>
  <si>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</si>
  <si>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</si>
  <si>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</si>
  <si>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</si>
  <si>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</si>
  <si>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</si>
  <si>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</si>
  <si>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</si>
  <si>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</si>
  <si>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</si>
  <si>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</si>
  <si>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</si>
  <si>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</si>
  <si>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</si>
  <si>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</si>
  <si>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</si>
  <si>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</si>
  <si>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</si>
  <si>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</si>
  <si>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</si>
  <si>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</si>
  <si>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</si>
  <si>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</si>
  <si>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</si>
  <si>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</si>
  <si>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</si>
  <si>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</si>
  <si>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</si>
  <si>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</si>
  <si>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</si>
  <si>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</si>
  <si>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</si>
  <si>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</si>
  <si>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</si>
  <si>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</si>
  <si>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</si>
  <si>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</si>
  <si>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</si>
  <si>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</si>
  <si>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</si>
  <si>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</si>
  <si>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</si>
  <si>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</si>
  <si>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</si>
  <si>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</si>
  <si>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</si>
  <si>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</si>
  <si>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</si>
  <si>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</si>
  <si>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</si>
  <si>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</si>
  <si>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</si>
  <si>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</si>
  <si>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</si>
  <si>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</si>
  <si>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</si>
  <si>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</si>
  <si>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</si>
  <si>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</si>
  <si>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</si>
  <si>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</si>
  <si>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</si>
  <si>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</si>
  <si>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</si>
  <si>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</si>
  <si>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</si>
  <si>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</si>
  <si>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</si>
  <si>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</si>
  <si>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</si>
  <si>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</si>
  <si>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</si>
  <si>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</si>
  <si>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</si>
  <si>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</si>
  <si>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</si>
  <si>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</si>
  <si>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</si>
  <si>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</si>
  <si>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</si>
  <si>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</si>
  <si>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</si>
  <si>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</si>
  <si>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</si>
  <si>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</si>
  <si>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</si>
  <si>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</si>
  <si>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</si>
  <si>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</si>
  <si>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</si>
  <si>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</si>
  <si>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</si>
  <si>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</si>
  <si>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</si>
  <si>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</si>
  <si>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</si>
  <si>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</si>
  <si>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</si>
  <si>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</si>
  <si>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</si>
  <si>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</si>
  <si>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</si>
  <si>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</si>
  <si>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</si>
  <si>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</si>
  <si>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</si>
  <si>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</si>
  <si>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</si>
  <si>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</si>
  <si>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</si>
  <si>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</si>
  <si>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</si>
  <si>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</si>
  <si>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</si>
  <si>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</si>
  <si>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</si>
  <si>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</si>
  <si>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</si>
  <si>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</si>
  <si>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</si>
  <si>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</si>
  <si>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</si>
  <si>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</si>
  <si>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</si>
  <si>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</si>
  <si>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</si>
  <si>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</si>
  <si>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</si>
  <si>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</si>
  <si>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</si>
  <si>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</si>
  <si>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</si>
  <si>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</si>
  <si>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</si>
  <si>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</si>
  <si>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</si>
  <si>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</si>
  <si>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</si>
  <si>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</si>
  <si>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</si>
  <si>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</si>
  <si>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</si>
  <si>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</si>
  <si>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</si>
  <si>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</si>
  <si>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</si>
  <si>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</si>
  <si>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</si>
  <si>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</si>
  <si>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</si>
  <si>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</si>
  <si>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</si>
  <si>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</si>
  <si>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</si>
  <si>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</si>
  <si>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</si>
  <si>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</si>
  <si>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</si>
  <si>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</si>
  <si>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</si>
  <si>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</si>
  <si>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</si>
  <si>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</si>
  <si>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</si>
  <si>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</si>
  <si>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</si>
  <si>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</si>
  <si>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</si>
  <si>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</si>
  <si>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</si>
  <si>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</si>
  <si>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</si>
  <si>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</si>
  <si>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</si>
  <si>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</si>
  <si>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</si>
  <si>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</si>
  <si>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</si>
  <si>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</si>
  <si>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</si>
  <si>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</si>
  <si>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</si>
  <si>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</si>
  <si>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</si>
  <si>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</si>
  <si>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</si>
  <si>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</si>
  <si>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</si>
  <si>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</si>
  <si>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</si>
  <si>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</si>
  <si>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</si>
  <si>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</si>
  <si>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</si>
  <si>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</si>
  <si>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</si>
  <si>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</si>
  <si>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</si>
  <si>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</si>
  <si>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</si>
  <si>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</si>
  <si>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</si>
  <si>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</si>
  <si>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</si>
  <si>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</si>
  <si>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</si>
  <si>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</si>
  <si>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</si>
  <si>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</si>
  <si>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</si>
  <si>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</si>
  <si>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</si>
  <si>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</si>
  <si>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</si>
  <si>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</si>
  <si>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</si>
  <si>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</si>
  <si>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</si>
  <si>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</si>
  <si>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</si>
  <si>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</si>
  <si>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</si>
  <si>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</si>
  <si>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</si>
  <si>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</si>
  <si>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</si>
  <si>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</si>
  <si>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</si>
  <si>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</si>
  <si>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</si>
  <si>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</si>
  <si>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</si>
  <si>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</si>
  <si>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</si>
  <si>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</si>
  <si>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</si>
  <si>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</si>
  <si>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</si>
  <si>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</si>
  <si>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</si>
  <si>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</si>
  <si>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</si>
  <si>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</si>
  <si>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</si>
  <si>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</si>
  <si>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</si>
  <si>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</si>
  <si>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</si>
  <si>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</si>
  <si>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</si>
  <si>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</si>
  <si>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</si>
  <si>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</si>
  <si>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</si>
  <si>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</si>
  <si>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</si>
  <si>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</si>
  <si>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</si>
  <si>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</si>
  <si>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</si>
  <si>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</si>
  <si>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</si>
  <si>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</si>
  <si>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</si>
  <si>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</si>
  <si>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</si>
  <si>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</si>
  <si>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</si>
  <si>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</si>
  <si>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</si>
  <si>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</si>
  <si>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</si>
  <si>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</si>
  <si>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</si>
  <si>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</si>
  <si>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</si>
  <si>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</si>
  <si>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</si>
  <si>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</si>
  <si>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</si>
  <si>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</si>
  <si>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</si>
  <si>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</si>
  <si>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</si>
  <si>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</si>
  <si>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</si>
  <si>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</si>
  <si>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</si>
  <si>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</si>
  <si>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</si>
  <si>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</si>
  <si>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</si>
  <si>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</si>
  <si>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</si>
  <si>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</si>
  <si>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</si>
  <si>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</si>
  <si>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</si>
  <si>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</si>
  <si>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</si>
  <si>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</si>
  <si>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</si>
  <si>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</si>
  <si>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</si>
  <si>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</si>
  <si>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</si>
  <si>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</si>
  <si>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</si>
  <si>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</si>
  <si>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</si>
  <si>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</si>
  <si>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</si>
  <si>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</si>
  <si>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</si>
  <si>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</si>
  <si>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</si>
  <si>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</si>
  <si>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</si>
  <si>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</si>
  <si>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</si>
  <si>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</si>
  <si>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</si>
  <si>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</si>
  <si>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</si>
  <si>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</si>
  <si>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</si>
  <si>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</si>
  <si>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</si>
  <si>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</si>
  <si>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</si>
  <si>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</si>
  <si>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</si>
  <si>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</si>
  <si>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</si>
  <si>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</si>
  <si>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</si>
  <si>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</si>
  <si>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</si>
  <si>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</si>
  <si>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</si>
  <si>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</si>
  <si>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</si>
  <si>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</si>
  <si>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</si>
  <si>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</si>
  <si>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</si>
  <si>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</si>
  <si>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</si>
  <si>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</si>
  <si>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</si>
  <si>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</si>
  <si>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</si>
  <si>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</si>
  <si>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</si>
  <si>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</si>
  <si>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</si>
  <si>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</si>
  <si>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</si>
  <si>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</si>
  <si>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</si>
  <si>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</si>
  <si>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</si>
  <si>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</si>
  <si>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</si>
  <si>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</si>
  <si>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</si>
  <si>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</si>
  <si>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</si>
  <si>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</si>
  <si>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</si>
  <si>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</si>
  <si>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</si>
  <si>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</si>
  <si>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</si>
  <si>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</si>
  <si>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</si>
  <si>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</si>
  <si>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</si>
  <si>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</si>
  <si>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</si>
  <si>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</si>
  <si>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</si>
  <si>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</si>
  <si>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</si>
  <si>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</si>
  <si>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</si>
  <si>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</si>
  <si>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</si>
  <si>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</si>
  <si>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</si>
  <si>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</si>
  <si>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</si>
  <si>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</si>
  <si>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</si>
  <si>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</si>
  <si>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</si>
  <si>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</si>
  <si>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</si>
  <si>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</si>
  <si>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</si>
  <si>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</si>
  <si>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</si>
  <si>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</si>
  <si>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</si>
  <si>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</si>
  <si>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</si>
  <si>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</si>
  <si>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</si>
  <si>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</si>
  <si>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</si>
  <si>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</si>
  <si>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</si>
  <si>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</si>
  <si>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</si>
  <si>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</si>
  <si>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</si>
  <si>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</si>
  <si>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</si>
  <si>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</si>
  <si>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</si>
  <si>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</si>
  <si>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</si>
  <si>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</si>
  <si>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</si>
  <si>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</si>
  <si>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</si>
  <si>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</si>
  <si>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</si>
  <si>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</si>
  <si>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</si>
  <si>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</si>
  <si>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</si>
  <si>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</si>
  <si>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</si>
  <si>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</si>
  <si>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</si>
  <si>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</si>
  <si>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</si>
  <si>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</si>
  <si>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</si>
  <si>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</si>
  <si>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</si>
  <si>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</si>
  <si>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</si>
  <si>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</si>
  <si>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</si>
  <si>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</si>
  <si>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</si>
  <si>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</si>
  <si>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</si>
  <si>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</si>
  <si>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</si>
  <si>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</si>
  <si>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</si>
  <si>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</si>
  <si>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</si>
  <si>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</si>
  <si>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</si>
  <si>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</si>
  <si>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</si>
  <si>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</si>
  <si>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</si>
  <si>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</si>
  <si>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</si>
  <si>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</si>
  <si>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</si>
  <si>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</si>
  <si>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</si>
  <si>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</si>
  <si>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</si>
  <si>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</si>
  <si>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</si>
  <si>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</si>
  <si>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</si>
  <si>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</si>
  <si>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</si>
  <si>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</si>
  <si>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</si>
  <si>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</si>
  <si>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</si>
  <si>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</si>
  <si>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</si>
  <si>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</si>
  <si>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</si>
  <si>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</si>
  <si>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</si>
  <si>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</si>
  <si>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</si>
  <si>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</si>
  <si>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</si>
  <si>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</si>
  <si>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</si>
  <si>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</si>
  <si>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</si>
  <si>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</si>
  <si>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</si>
  <si>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</si>
  <si>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</si>
  <si>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</si>
  <si>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</si>
  <si>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</si>
  <si>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</si>
  <si>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</si>
  <si>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</si>
  <si>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</si>
  <si>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</si>
  <si>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</si>
  <si>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</si>
  <si>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</si>
  <si>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</si>
  <si>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</si>
  <si>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</si>
  <si>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</si>
  <si>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</si>
  <si>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</si>
  <si>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</si>
  <si>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</si>
  <si>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</si>
  <si>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</si>
  <si>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</si>
  <si>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</si>
  <si>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</si>
  <si>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</si>
  <si>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</si>
  <si>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</si>
  <si>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</si>
  <si>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</si>
  <si>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</si>
  <si>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</si>
  <si>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</si>
  <si>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</si>
  <si>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</si>
  <si>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</si>
  <si>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</si>
  <si>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</si>
  <si>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</si>
  <si>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</si>
  <si>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</si>
  <si>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</si>
  <si>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</si>
  <si>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</si>
  <si>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</si>
  <si>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</si>
  <si>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</si>
  <si>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</si>
  <si>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</si>
  <si>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</si>
  <si>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</si>
  <si>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</si>
  <si>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</si>
  <si>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</si>
  <si>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</si>
  <si>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</si>
  <si>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</si>
  <si>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</si>
  <si>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</si>
  <si>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</si>
  <si>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</si>
  <si>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</si>
  <si>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</si>
  <si>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</si>
  <si>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</si>
  <si>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</si>
  <si>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</si>
  <si>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</si>
  <si>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</si>
  <si>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</si>
  <si>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</si>
  <si>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</si>
  <si>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</si>
  <si>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</si>
  <si>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</si>
  <si>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</si>
  <si>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</si>
  <si>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</si>
  <si>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</si>
  <si>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</si>
  <si>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</si>
  <si>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</si>
  <si>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</si>
  <si>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</si>
  <si>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</si>
  <si>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</si>
  <si>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</si>
  <si>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</si>
  <si>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</si>
  <si>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</si>
  <si>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</si>
  <si>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</si>
  <si>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</si>
  <si>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</si>
  <si>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</si>
  <si>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</si>
  <si>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</si>
  <si>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</si>
  <si>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</si>
  <si>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</si>
  <si>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</si>
  <si>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</si>
  <si>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</si>
  <si>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</si>
  <si>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</si>
  <si>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</si>
  <si>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</si>
  <si>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</si>
  <si>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</si>
  <si>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</si>
  <si>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</si>
  <si>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</si>
  <si>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</si>
  <si>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</si>
  <si>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</si>
  <si>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</si>
  <si>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</si>
  <si>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</si>
  <si>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</si>
  <si>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</si>
  <si>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</si>
  <si>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</si>
  <si>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</si>
  <si>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</si>
  <si>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</si>
  <si>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</si>
  <si>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</si>
  <si>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</si>
  <si>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</si>
  <si>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</si>
  <si>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</si>
  <si>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</si>
  <si>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</si>
  <si>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</si>
  <si>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</si>
  <si>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</si>
  <si>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</si>
  <si>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</si>
  <si>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</si>
  <si>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</si>
  <si>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</si>
  <si>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</si>
  <si>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</si>
  <si>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</si>
  <si>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</si>
  <si>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</si>
  <si>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</si>
  <si>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</si>
  <si>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</si>
  <si>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</si>
  <si>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</si>
  <si>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</si>
  <si>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</si>
  <si>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</si>
  <si>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</si>
  <si>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</si>
  <si>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</si>
  <si>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</si>
  <si>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</si>
  <si>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</si>
  <si>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</si>
  <si>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</si>
  <si>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</si>
  <si>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</si>
  <si>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</si>
  <si>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</si>
  <si>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</si>
  <si>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</si>
  <si>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</si>
  <si>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</si>
  <si>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</si>
  <si>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</si>
  <si>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</si>
  <si>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</si>
  <si>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</si>
  <si>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</si>
  <si>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</si>
  <si>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</si>
  <si>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</si>
  <si>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</si>
  <si>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</si>
  <si>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</si>
  <si>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</si>
  <si>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</si>
  <si>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</si>
  <si>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</si>
  <si>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</si>
  <si>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</si>
  <si>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</si>
  <si>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</si>
  <si>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</si>
  <si>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</si>
  <si>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</si>
  <si>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</si>
  <si>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</si>
  <si>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</si>
  <si>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</si>
  <si>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</si>
  <si>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</si>
  <si>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</si>
  <si>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</si>
  <si>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</si>
  <si>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</si>
  <si>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</si>
  <si>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</si>
  <si>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</si>
  <si>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</si>
  <si>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</si>
  <si>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</si>
  <si>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</si>
  <si>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</si>
  <si>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</si>
  <si>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</si>
  <si>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</si>
  <si>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</si>
  <si>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</si>
  <si>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</si>
  <si>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</si>
  <si>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</si>
  <si>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</si>
  <si>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</si>
  <si>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</si>
  <si>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</si>
  <si>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</si>
  <si>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</si>
  <si>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</si>
  <si>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</si>
  <si>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</si>
  <si>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</si>
  <si>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</si>
  <si>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</si>
  <si>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</si>
  <si>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</si>
  <si>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</si>
  <si>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</si>
  <si>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</si>
  <si>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</si>
  <si>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</si>
  <si>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</si>
  <si>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</si>
  <si>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</si>
  <si>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</si>
  <si>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</si>
  <si>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</si>
  <si>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</si>
  <si>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</si>
  <si>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</si>
  <si>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</si>
  <si>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</si>
  <si>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</si>
  <si>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</si>
  <si>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</si>
  <si>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</si>
  <si>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</si>
  <si>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</si>
  <si>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</si>
  <si>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</si>
  <si>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</si>
  <si>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</si>
  <si>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</si>
  <si>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</si>
  <si>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</si>
  <si>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</si>
  <si>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</si>
  <si>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</si>
  <si>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</si>
  <si>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</si>
  <si>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</si>
  <si>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</si>
  <si>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</si>
  <si>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</si>
  <si>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</si>
  <si>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</si>
  <si>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</si>
  <si>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</si>
  <si>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</si>
  <si>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</si>
  <si>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</si>
  <si>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</si>
  <si>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</si>
  <si>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</si>
  <si>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</si>
  <si>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</si>
  <si>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</si>
  <si>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</si>
  <si>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</si>
  <si>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</si>
  <si>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</si>
  <si>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</si>
  <si>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</si>
  <si>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</si>
  <si>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</si>
  <si>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</si>
  <si>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</si>
  <si>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</si>
  <si>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</si>
  <si>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</si>
  <si>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</si>
  <si>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</si>
  <si>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</si>
  <si>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</si>
  <si>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</si>
  <si>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</si>
  <si>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</si>
  <si>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</si>
  <si>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</si>
  <si>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</si>
  <si>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</si>
  <si>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</si>
  <si>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</si>
  <si>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</si>
  <si>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</si>
  <si>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</si>
  <si>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</si>
  <si>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</si>
  <si>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</si>
  <si>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</si>
  <si>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</si>
  <si>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</si>
  <si>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</si>
  <si>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</si>
  <si>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</si>
  <si>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</si>
  <si>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</si>
  <si>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</si>
  <si>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</si>
  <si>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</si>
  <si>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</si>
  <si>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</si>
  <si>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</si>
  <si>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</si>
  <si>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</si>
  <si>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</si>
  <si>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</si>
  <si>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</si>
  <si>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</si>
  <si>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</si>
  <si>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</si>
  <si>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</si>
  <si>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</si>
  <si>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</si>
  <si>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</si>
  <si>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</si>
  <si>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</si>
  <si>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</si>
  <si>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</si>
  <si>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</si>
  <si>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</si>
  <si>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</si>
  <si>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</si>
  <si>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</si>
  <si>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</si>
  <si>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</si>
  <si>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</si>
  <si>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</si>
  <si>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</si>
  <si>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</si>
  <si>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</si>
  <si>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</si>
  <si>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</si>
  <si>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</si>
  <si>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</si>
  <si>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</si>
  <si>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</si>
  <si>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</si>
  <si>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</si>
  <si>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</si>
  <si>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</si>
  <si>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</si>
  <si>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</si>
  <si>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</si>
  <si>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</si>
  <si>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</si>
  <si>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</si>
  <si>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</si>
  <si>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</si>
  <si>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</si>
  <si>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</si>
  <si>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</si>
  <si>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</si>
  <si>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</si>
  <si>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</si>
  <si>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</si>
  <si>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</si>
  <si>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</si>
  <si>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</si>
  <si>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</si>
  <si>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</si>
  <si>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</si>
  <si>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</si>
  <si>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</si>
  <si>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</si>
  <si>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</si>
  <si>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</si>
  <si>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</si>
  <si>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</si>
  <si>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</si>
  <si>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</si>
  <si>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</si>
  <si>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</si>
  <si>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</si>
  <si>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</si>
  <si>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</si>
  <si>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</si>
  <si>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</si>
  <si>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</si>
  <si>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</si>
  <si>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</si>
  <si>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</si>
  <si>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</si>
  <si>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</si>
  <si>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</si>
  <si>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</si>
  <si>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</si>
  <si>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</si>
  <si>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</si>
  <si>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</si>
  <si>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</si>
  <si>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</si>
  <si>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</si>
  <si>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</si>
  <si>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</si>
  <si>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</si>
  <si>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</si>
  <si>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</si>
  <si>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</si>
  <si>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</si>
  <si>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</si>
  <si>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</si>
  <si>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</si>
  <si>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</si>
  <si>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</si>
  <si>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</si>
  <si>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</si>
  <si>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</si>
  <si>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</si>
  <si>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</si>
  <si>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</si>
  <si>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</si>
  <si>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</si>
  <si>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</si>
  <si>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</si>
  <si>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</si>
  <si>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</si>
  <si>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</si>
  <si>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</si>
  <si>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</si>
  <si>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</si>
  <si>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</si>
  <si>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</si>
  <si>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</si>
  <si>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</si>
  <si>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</si>
  <si>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</si>
  <si>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</si>
  <si>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</si>
  <si>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</si>
  <si>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</si>
  <si>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</si>
  <si>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</si>
  <si>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</si>
  <si>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</si>
  <si>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</si>
  <si>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</si>
  <si>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</si>
  <si>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</si>
  <si>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</si>
  <si>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</si>
  <si>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</si>
  <si>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</si>
  <si>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</si>
  <si>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</si>
  <si>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</si>
  <si>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</si>
  <si>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</si>
  <si>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</si>
  <si>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</si>
  <si>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</si>
  <si>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</si>
  <si>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</si>
  <si>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</si>
  <si>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</si>
  <si>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</si>
  <si>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</si>
  <si>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</si>
  <si>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</si>
  <si>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</si>
  <si>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</si>
  <si>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</si>
  <si>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</si>
  <si>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</si>
  <si>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</si>
  <si>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</si>
  <si>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</si>
  <si>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</si>
  <si>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</si>
  <si>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</si>
  <si>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</si>
  <si>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</si>
  <si>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</si>
  <si>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</si>
  <si>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</si>
  <si>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</si>
  <si>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</si>
  <si>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</si>
  <si>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</si>
  <si>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</si>
  <si>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</si>
  <si>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</si>
  <si>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</si>
  <si>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</si>
  <si>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</si>
  <si>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</si>
  <si>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</si>
  <si>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</si>
  <si>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</si>
  <si>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</si>
  <si>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</si>
  <si>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</si>
  <si>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</si>
  <si>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</si>
  <si>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</si>
  <si>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</si>
  <si>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</si>
  <si>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</si>
  <si>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</si>
  <si>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</si>
  <si>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</si>
  <si>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</si>
  <si>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</si>
  <si>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</si>
  <si>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</si>
  <si>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</si>
  <si>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</si>
  <si>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</si>
  <si>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</si>
  <si>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</si>
  <si>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</si>
  <si>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</si>
  <si>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</si>
  <si>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</si>
  <si>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</si>
  <si>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</si>
  <si>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</si>
  <si>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</si>
  <si>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</si>
  <si>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</si>
  <si>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</si>
  <si>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</si>
  <si>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</si>
  <si>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</si>
  <si>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</si>
  <si>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</si>
  <si>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</si>
  <si>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</si>
  <si>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</si>
  <si>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</si>
  <si>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</si>
  <si>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</si>
  <si>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</si>
  <si>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</si>
  <si>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</si>
  <si>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</si>
  <si>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</si>
  <si>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</si>
  <si>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</si>
  <si>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</si>
  <si>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</si>
  <si>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</si>
  <si>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</si>
  <si>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</si>
  <si>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</si>
  <si>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</si>
  <si>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</si>
  <si>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</si>
  <si>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</si>
  <si>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</si>
  <si>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</si>
  <si>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</si>
  <si>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</si>
  <si>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</si>
  <si>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</si>
  <si>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</si>
  <si>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</si>
  <si>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</si>
  <si>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</si>
  <si>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</si>
  <si>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</si>
  <si>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</si>
  <si>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</si>
  <si>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</si>
  <si>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</si>
  <si>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</si>
  <si>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</si>
  <si>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</si>
  <si>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</si>
  <si>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</si>
  <si>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</si>
  <si>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</si>
  <si>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</si>
  <si>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</si>
  <si>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</si>
  <si>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</si>
  <si>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</si>
  <si>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</si>
  <si>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</si>
  <si>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</si>
  <si>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</si>
  <si>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</si>
  <si>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</si>
  <si>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</si>
  <si>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</si>
  <si>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</si>
  <si>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</si>
  <si>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</si>
  <si>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</si>
  <si>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</si>
  <si>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</si>
  <si>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</si>
  <si>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</si>
  <si>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</si>
  <si>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</si>
  <si>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</si>
  <si>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</si>
  <si>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</si>
  <si>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</si>
  <si>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</si>
  <si>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</si>
  <si>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</si>
  <si>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</si>
  <si>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</si>
  <si>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</si>
  <si>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</si>
  <si>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</si>
  <si>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</si>
  <si>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</si>
  <si>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</si>
  <si>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</si>
  <si>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</si>
  <si>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</si>
  <si>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</si>
  <si>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</si>
  <si>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</si>
  <si>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</si>
  <si>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</si>
  <si>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</si>
  <si>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</si>
  <si>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</si>
  <si>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</si>
  <si>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</si>
  <si>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</si>
  <si>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</si>
  <si>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</si>
  <si>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</si>
  <si>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</si>
  <si>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</si>
  <si>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</si>
  <si>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</si>
  <si>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</si>
  <si>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</si>
  <si>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</si>
  <si>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</si>
  <si>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</si>
  <si>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</si>
  <si>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</si>
  <si>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</si>
  <si>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</si>
  <si>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</si>
  <si>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</si>
  <si>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</si>
  <si>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</si>
  <si>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</si>
  <si>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</si>
  <si>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</si>
  <si>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</si>
  <si>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</si>
  <si>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</si>
  <si>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</si>
  <si>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</si>
  <si>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</si>
  <si>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</si>
  <si>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</si>
  <si>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</si>
  <si>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</si>
  <si>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</si>
  <si>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</si>
  <si>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</si>
  <si>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</si>
  <si>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</si>
  <si>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</si>
  <si>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</si>
  <si>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</si>
  <si>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</si>
  <si>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</si>
  <si>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</si>
  <si>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</si>
  <si>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</si>
  <si>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</si>
  <si>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</si>
  <si>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</si>
  <si>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</si>
  <si>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</si>
  <si>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</si>
  <si>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</si>
  <si>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</si>
  <si>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</si>
  <si>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</si>
  <si>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</si>
  <si>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</si>
  <si>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</si>
  <si>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</si>
  <si>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</si>
  <si>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</si>
  <si>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</si>
  <si>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</si>
  <si>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</si>
  <si>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</si>
  <si>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</si>
  <si>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</si>
  <si>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</si>
  <si>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</si>
  <si>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</si>
  <si>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</si>
  <si>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</si>
  <si>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</si>
  <si>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</si>
  <si>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</si>
  <si>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</si>
  <si>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</si>
  <si>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</si>
  <si>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</si>
  <si>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</si>
  <si>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</si>
  <si>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</si>
  <si>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</si>
  <si>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</si>
  <si>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</si>
  <si>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</si>
  <si>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</si>
  <si>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</si>
  <si>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</si>
  <si>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</si>
  <si>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</si>
  <si>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</si>
  <si>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</si>
  <si>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</si>
  <si>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</si>
  <si>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</si>
  <si>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</si>
  <si>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</si>
  <si>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</si>
  <si>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</si>
  <si>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</si>
  <si>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</si>
  <si>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</si>
  <si>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</si>
  <si>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</si>
  <si>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</si>
  <si>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</si>
  <si>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</si>
  <si>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</si>
  <si>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</si>
  <si>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</si>
  <si>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</si>
  <si>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</si>
  <si>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</si>
  <si>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</si>
  <si>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</si>
  <si>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</si>
  <si>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</si>
  <si>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</si>
  <si>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</si>
  <si>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</si>
  <si>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</si>
  <si>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</si>
  <si>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</si>
  <si>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</si>
  <si>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</si>
  <si>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</si>
  <si>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</si>
  <si>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</si>
  <si>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</si>
  <si>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</si>
  <si>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</si>
  <si>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</si>
  <si>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</si>
  <si>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</si>
  <si>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</si>
  <si>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</si>
  <si>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</si>
  <si>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</si>
  <si>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</si>
  <si>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</si>
  <si>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</si>
  <si>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</si>
  <si>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</si>
  <si>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</si>
  <si>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</si>
  <si>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</si>
  <si>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</si>
  <si>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</si>
  <si>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</si>
  <si>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</si>
  <si>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</si>
  <si>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</si>
  <si>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</si>
  <si>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</si>
  <si>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</si>
  <si>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</si>
  <si>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</si>
  <si>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</si>
  <si>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</si>
  <si>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</si>
  <si>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</si>
  <si>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</si>
  <si>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</si>
  <si>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</si>
  <si>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</si>
  <si>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</si>
  <si>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</si>
  <si>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</si>
  <si>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</si>
  <si>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</si>
  <si>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</si>
  <si>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</si>
  <si>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</si>
  <si>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</si>
  <si>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</si>
  <si>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</si>
  <si>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</si>
  <si>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</si>
  <si>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</si>
  <si>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</si>
  <si>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</si>
  <si>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</si>
  <si>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</si>
  <si>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</si>
  <si>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</si>
  <si>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</si>
  <si>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</si>
  <si>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</si>
  <si>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</si>
  <si>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</si>
  <si>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</si>
  <si>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</si>
  <si>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</si>
  <si>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</si>
  <si>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</si>
  <si>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</si>
  <si>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</si>
  <si>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</si>
  <si>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</si>
  <si>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</si>
  <si>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</si>
  <si>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</si>
  <si>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</si>
  <si>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</si>
  <si>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</si>
  <si>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</si>
  <si>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</si>
  <si>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</si>
  <si>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</si>
  <si>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</si>
  <si>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</si>
  <si>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</si>
  <si>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</si>
  <si>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</si>
  <si>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</si>
  <si>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</si>
  <si>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</si>
  <si>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</si>
  <si>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</si>
  <si>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</si>
  <si>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</si>
  <si>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</si>
  <si>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</si>
  <si>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</si>
  <si>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</si>
  <si>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</si>
  <si>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</si>
  <si>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</si>
  <si>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</si>
  <si>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</si>
  <si>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</si>
  <si>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</si>
  <si>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</si>
  <si>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</si>
  <si>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</si>
  <si>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</si>
  <si>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</si>
  <si>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</si>
  <si>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</si>
  <si>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</si>
  <si>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</si>
  <si>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</si>
  <si>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</si>
  <si>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</si>
  <si>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</si>
  <si>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</si>
  <si>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</si>
  <si>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</si>
  <si>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</si>
  <si>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</si>
  <si>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</si>
  <si>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</si>
  <si>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</si>
  <si>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</si>
  <si>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</si>
  <si>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</si>
  <si>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</si>
  <si>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</si>
  <si>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</si>
  <si>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</si>
  <si>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</si>
  <si>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</si>
  <si>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</si>
  <si>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</si>
  <si>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</si>
  <si>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</si>
  <si>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</si>
  <si>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</si>
  <si>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</si>
  <si>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</si>
  <si>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</si>
  <si>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</si>
  <si>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</si>
  <si>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</si>
  <si>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</si>
  <si>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</si>
  <si>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</si>
  <si>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</si>
  <si>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</si>
  <si>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</si>
  <si>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</si>
  <si>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</si>
  <si>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</si>
  <si>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</si>
  <si>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</si>
  <si>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</si>
  <si>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</si>
  <si>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</si>
  <si>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</si>
  <si>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</si>
  <si>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</si>
  <si>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</si>
  <si>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</si>
  <si>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</si>
  <si>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</si>
  <si>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</si>
  <si>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</si>
  <si>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</si>
  <si>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</si>
  <si>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</si>
  <si>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</si>
  <si>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</si>
  <si>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</si>
  <si>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</si>
  <si>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</si>
  <si>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</si>
  <si>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</si>
  <si>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</si>
  <si>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</si>
  <si>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</si>
  <si>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</si>
  <si>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</si>
  <si>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</si>
  <si>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</si>
  <si>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</si>
  <si>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</si>
  <si>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</si>
  <si>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</si>
  <si>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</si>
  <si>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</si>
  <si>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</si>
  <si>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</si>
  <si>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</si>
  <si>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</si>
  <si>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</si>
  <si>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</si>
  <si>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</si>
  <si>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</si>
  <si>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</si>
  <si>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</si>
  <si>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</si>
  <si>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</si>
  <si>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</si>
  <si>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</si>
  <si>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</si>
  <si>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</si>
  <si>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</si>
  <si>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</si>
  <si>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</si>
  <si>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</si>
  <si>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</si>
  <si>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</si>
  <si>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</si>
  <si>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</si>
  <si>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</si>
  <si>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</si>
  <si>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</si>
  <si>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</si>
  <si>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</si>
  <si>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</si>
  <si>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</si>
  <si>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</si>
  <si>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</si>
  <si>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</si>
  <si>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</si>
  <si>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</si>
  <si>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</si>
  <si>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</si>
  <si>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</si>
  <si>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</si>
  <si>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</si>
  <si>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</si>
  <si>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</si>
  <si>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</si>
  <si>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</si>
  <si>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</si>
  <si>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</si>
  <si>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</si>
  <si>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</si>
  <si>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</si>
  <si>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</si>
  <si>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</si>
  <si>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</si>
  <si>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</si>
  <si>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</si>
  <si>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</si>
  <si>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</si>
  <si>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</si>
  <si>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</si>
  <si>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</si>
  <si>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</si>
  <si>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</si>
  <si>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</si>
  <si>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</si>
  <si>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</si>
  <si>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</si>
  <si>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</si>
  <si>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</si>
  <si>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</si>
  <si>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</si>
  <si>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</si>
  <si>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</si>
  <si>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</si>
  <si>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</si>
  <si>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</si>
  <si>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</si>
  <si>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</si>
  <si>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</si>
  <si>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</si>
  <si>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</si>
  <si>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</si>
  <si>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</si>
  <si>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</si>
  <si>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</si>
  <si>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</si>
  <si>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</si>
  <si>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</si>
  <si>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</si>
  <si>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</si>
  <si>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</si>
  <si>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</si>
  <si>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</si>
  <si>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</si>
  <si>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</si>
  <si>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</si>
  <si>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</si>
  <si>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</si>
  <si>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</si>
  <si>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</si>
  <si>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</si>
  <si>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</si>
  <si>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</si>
  <si>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</si>
  <si>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</si>
  <si>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</si>
  <si>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</si>
  <si>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</si>
  <si>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</si>
  <si>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</si>
  <si>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</si>
  <si>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</si>
  <si>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</si>
  <si>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</si>
  <si>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</si>
  <si>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</si>
  <si>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</si>
  <si>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</si>
  <si>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</si>
  <si>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</si>
  <si>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</si>
  <si>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</si>
  <si>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</si>
  <si>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</si>
  <si>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</si>
  <si>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</si>
  <si>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</si>
  <si>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</si>
  <si>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</si>
  <si>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</si>
  <si>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</si>
  <si>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</si>
  <si>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</si>
  <si>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</si>
  <si>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</si>
  <si>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</si>
  <si>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</si>
  <si>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</si>
  <si>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</si>
  <si>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</si>
  <si>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</si>
  <si>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</si>
  <si>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</si>
  <si>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</si>
  <si>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</si>
  <si>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</si>
  <si>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</si>
  <si>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</si>
  <si>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</si>
  <si>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</si>
  <si>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</si>
  <si>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</si>
  <si>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</si>
  <si>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</si>
  <si>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</si>
  <si>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</si>
  <si>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</si>
  <si>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</si>
  <si>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</si>
  <si>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</si>
  <si>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</si>
  <si>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</si>
  <si>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</si>
  <si>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</si>
  <si>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</si>
  <si>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</si>
  <si>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</si>
  <si>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</si>
  <si>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</si>
  <si>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</si>
  <si>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</si>
  <si>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</si>
  <si>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</si>
  <si>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</si>
  <si>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</si>
  <si>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</si>
  <si>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</si>
  <si>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</si>
  <si>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</si>
  <si>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</si>
  <si>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</si>
  <si>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</si>
  <si>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</si>
  <si>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</si>
  <si>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</si>
  <si>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</si>
  <si>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</si>
  <si>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</si>
  <si>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</si>
  <si>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</si>
  <si>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</si>
  <si>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</si>
  <si>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</si>
  <si>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</si>
  <si>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</si>
  <si>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</si>
  <si>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</si>
  <si>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</si>
  <si>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</si>
  <si>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</si>
  <si>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</si>
  <si>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</si>
  <si>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</si>
  <si>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</si>
  <si>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</si>
  <si>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</si>
  <si>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</si>
  <si>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</si>
  <si>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</si>
  <si>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</si>
  <si>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</si>
  <si>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</si>
  <si>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</si>
  <si>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</si>
  <si>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</si>
  <si>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</si>
  <si>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</si>
  <si>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</si>
  <si>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</si>
  <si>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</si>
  <si>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</si>
  <si>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</si>
  <si>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</si>
  <si>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</si>
  <si>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</si>
  <si>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</si>
  <si>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</si>
  <si>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</si>
  <si>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</si>
  <si>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</si>
  <si>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</si>
  <si>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</si>
  <si>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</si>
  <si>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</si>
  <si>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</si>
  <si>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</si>
  <si>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</si>
  <si>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</si>
  <si>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</si>
  <si>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</si>
  <si>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</si>
  <si>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</si>
  <si>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</si>
  <si>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</si>
  <si>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</si>
  <si>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</si>
  <si>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</si>
  <si>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</si>
  <si>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</si>
  <si>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</si>
  <si>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</si>
  <si>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</si>
  <si>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</si>
  <si>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</si>
  <si>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</si>
  <si>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</si>
  <si>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</si>
  <si>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</si>
  <si>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</si>
  <si>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</si>
  <si>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</si>
  <si>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</si>
  <si>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</si>
  <si>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</si>
  <si>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</si>
  <si>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</si>
  <si>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</si>
  <si>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</si>
  <si>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</si>
  <si>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</si>
  <si>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</si>
  <si>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</si>
  <si>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</si>
  <si>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</si>
  <si>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</si>
  <si>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</si>
  <si>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</si>
  <si>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</si>
  <si>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</si>
  <si>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</si>
  <si>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</si>
  <si>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</si>
  <si>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</si>
  <si>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</si>
  <si>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</si>
  <si>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</si>
  <si>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</si>
  <si>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</si>
  <si>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</si>
  <si>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</si>
  <si>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</si>
  <si>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</si>
  <si>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</si>
  <si>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</si>
  <si>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</si>
  <si>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</si>
  <si>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</si>
  <si>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</si>
  <si>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</si>
  <si>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</si>
  <si>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</si>
  <si>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</si>
  <si>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</si>
  <si>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</si>
  <si>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</si>
  <si>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</si>
  <si>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</si>
  <si>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</si>
  <si>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</si>
  <si>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</si>
  <si>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</si>
  <si>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</si>
  <si>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</si>
  <si>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</si>
  <si>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</si>
  <si>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</si>
  <si>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</si>
  <si>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</si>
  <si>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</si>
  <si>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</si>
  <si>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</si>
  <si>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</si>
  <si>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</si>
  <si>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</si>
  <si>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</si>
  <si>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</si>
  <si>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</si>
  <si>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</si>
  <si>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</si>
  <si>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</si>
  <si>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</si>
  <si>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</si>
  <si>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</si>
  <si>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</si>
  <si>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</si>
  <si>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</si>
  <si>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</si>
  <si>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</si>
  <si>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</si>
  <si>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</si>
  <si>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</si>
  <si>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</si>
  <si>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</si>
  <si>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</si>
  <si>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</si>
  <si>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</si>
  <si>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</si>
  <si>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</si>
  <si>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</si>
  <si>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</si>
  <si>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</si>
  <si>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</si>
  <si>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</si>
  <si>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</si>
  <si>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</si>
  <si>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</si>
  <si>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</si>
  <si>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</si>
  <si>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</si>
  <si>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</si>
  <si>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</si>
  <si>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</si>
  <si>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</si>
  <si>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</si>
  <si>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</si>
  <si>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</si>
  <si>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</si>
  <si>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</si>
  <si>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</si>
  <si>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</si>
  <si>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</si>
  <si>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</si>
  <si>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</si>
  <si>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</si>
  <si>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</si>
  <si>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</si>
  <si>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</si>
  <si>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</si>
  <si>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</si>
  <si>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</si>
  <si>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</si>
  <si>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</si>
  <si>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</si>
  <si>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</si>
  <si>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</si>
  <si>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</si>
  <si>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</si>
  <si>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</si>
  <si>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</si>
  <si>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</si>
  <si>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</si>
  <si>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</si>
  <si>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</si>
  <si>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</si>
  <si>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</si>
  <si>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</si>
  <si>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</si>
  <si>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</si>
  <si>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</si>
  <si>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</si>
  <si>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</si>
  <si>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</si>
  <si>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</si>
  <si>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</si>
  <si>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</si>
  <si>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</si>
  <si>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</si>
  <si>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</si>
  <si>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</si>
  <si>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</si>
  <si>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</si>
  <si>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</si>
  <si>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</si>
  <si>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</si>
  <si>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</si>
  <si>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</si>
  <si>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</si>
  <si>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</si>
  <si>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</si>
  <si>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</si>
  <si>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</si>
  <si>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</si>
  <si>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</si>
  <si>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</si>
  <si>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</si>
  <si>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</si>
  <si>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</si>
  <si>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</si>
  <si>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</si>
  <si>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</si>
  <si>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</si>
  <si>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</si>
  <si>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</si>
  <si>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</si>
  <si>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</si>
  <si>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</si>
  <si>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</si>
  <si>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</si>
  <si>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</si>
  <si>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</si>
  <si>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</si>
  <si>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</si>
  <si>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</si>
  <si>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</si>
  <si>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</si>
  <si>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</si>
  <si>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</si>
  <si>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</si>
  <si>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</si>
  <si>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</si>
  <si>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</si>
  <si>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</si>
  <si>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</si>
  <si>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</si>
  <si>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</si>
  <si>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</si>
  <si>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</si>
  <si>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</si>
  <si>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</si>
  <si>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</si>
  <si>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</si>
  <si>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</si>
  <si>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</si>
  <si>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</si>
  <si>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</si>
  <si>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</si>
  <si>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</si>
  <si>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</si>
  <si>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</si>
  <si>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</si>
  <si>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</si>
  <si>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</si>
  <si>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</si>
  <si>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</si>
  <si>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</si>
  <si>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</si>
  <si>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</si>
  <si>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</si>
  <si>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</si>
  <si>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</si>
  <si>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</si>
  <si>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</si>
  <si>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</si>
  <si>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</si>
  <si>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</si>
  <si>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</si>
  <si>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</si>
  <si>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</si>
  <si>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</si>
  <si>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</si>
  <si>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</si>
  <si>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</si>
  <si>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</si>
  <si>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</si>
  <si>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</si>
  <si>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</si>
  <si>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</si>
  <si>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</si>
  <si>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</si>
  <si>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</si>
  <si>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</si>
  <si>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</si>
  <si>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</si>
  <si>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</si>
  <si>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</si>
  <si>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</si>
  <si>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</si>
  <si>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</si>
  <si>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</si>
  <si>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</si>
  <si>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</si>
  <si>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</si>
  <si>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</si>
  <si>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</si>
  <si>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</si>
  <si>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</si>
  <si>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</si>
  <si>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</si>
  <si>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</si>
  <si>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</si>
  <si>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</si>
  <si>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</si>
  <si>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</si>
  <si>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</si>
  <si>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</si>
  <si>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</si>
  <si>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</si>
  <si>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</si>
  <si>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</si>
  <si>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</si>
  <si>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</si>
  <si>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</si>
  <si>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</si>
  <si>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</si>
  <si>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</si>
  <si>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</si>
  <si>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</si>
  <si>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</si>
  <si>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</si>
  <si>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</si>
  <si>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</si>
  <si>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</si>
  <si>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</si>
  <si>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</si>
  <si>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</si>
  <si>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</si>
  <si>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</si>
  <si>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</si>
  <si>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</si>
  <si>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</si>
  <si>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</si>
  <si>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</si>
  <si>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</si>
  <si>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</si>
  <si>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</si>
  <si>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</si>
  <si>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</si>
  <si>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</si>
  <si>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</si>
  <si>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</si>
  <si>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</si>
  <si>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</si>
  <si>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</si>
  <si>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</si>
  <si>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</si>
  <si>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</si>
  <si>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</si>
  <si>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</si>
  <si>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</si>
  <si>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</si>
  <si>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</si>
  <si>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</si>
  <si>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</si>
  <si>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</si>
  <si>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</si>
  <si>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</si>
  <si>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</si>
  <si>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</si>
  <si>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</si>
  <si>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</si>
  <si>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</si>
  <si>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</si>
  <si>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</si>
  <si>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</si>
  <si>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</si>
  <si>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</si>
  <si>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</si>
  <si>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</si>
  <si>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</si>
  <si>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</si>
  <si>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</si>
  <si>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</si>
  <si>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</si>
  <si>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</si>
  <si>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</si>
  <si>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</si>
  <si>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</si>
  <si>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</si>
  <si>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</si>
  <si>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</si>
  <si>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</si>
  <si>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</si>
  <si>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</si>
  <si>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</si>
  <si>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</si>
  <si>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</si>
  <si>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</si>
  <si>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</si>
  <si>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</si>
  <si>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</si>
  <si>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</si>
  <si>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</si>
  <si>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</si>
  <si>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</si>
  <si>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</si>
  <si>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</si>
  <si>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</si>
  <si>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</si>
  <si>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</si>
  <si>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</si>
  <si>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</si>
  <si>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</si>
  <si>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</si>
  <si>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</si>
  <si>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</si>
  <si>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</si>
  <si>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</si>
  <si>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</si>
  <si>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</si>
  <si>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</si>
  <si>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</si>
  <si>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</si>
  <si>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</si>
  <si>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</si>
  <si>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</si>
  <si>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</si>
  <si>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</si>
  <si>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</si>
  <si>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</si>
  <si>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</si>
  <si>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</si>
  <si>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</si>
  <si>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</si>
  <si>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</si>
  <si>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</si>
  <si>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</si>
  <si>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</si>
  <si>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</si>
  <si>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</si>
  <si>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</si>
  <si>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</si>
  <si>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</si>
  <si>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</si>
  <si>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</si>
  <si>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</si>
  <si>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</si>
  <si>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</si>
  <si>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</si>
  <si>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</si>
  <si>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</si>
  <si>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</si>
  <si>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</si>
  <si>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</si>
  <si>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</si>
  <si>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</si>
  <si>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</si>
  <si>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</si>
  <si>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</si>
  <si>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</si>
  <si>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</si>
  <si>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</si>
  <si>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</si>
  <si>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</si>
  <si>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</si>
  <si>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</si>
  <si>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</si>
  <si>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</si>
  <si>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</si>
  <si>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</si>
  <si>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</si>
  <si>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</si>
  <si>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</si>
  <si>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</si>
  <si>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</si>
  <si>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</si>
  <si>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</si>
  <si>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</si>
  <si>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</si>
  <si>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</si>
  <si>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</si>
  <si>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</si>
  <si>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</si>
  <si>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</si>
  <si>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</si>
  <si>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</si>
  <si>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</si>
  <si>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</si>
  <si>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</si>
  <si>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</si>
  <si>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</si>
  <si>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</si>
  <si>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</si>
  <si>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</si>
  <si>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</si>
  <si>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</si>
  <si>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</si>
  <si>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</si>
  <si>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</si>
  <si>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</si>
  <si>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</si>
  <si>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</si>
  <si>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</si>
  <si>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</si>
  <si>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</si>
  <si>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</si>
  <si>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</si>
  <si>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</si>
  <si>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</si>
  <si>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</si>
  <si>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</si>
  <si>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</si>
  <si>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</si>
  <si>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</si>
  <si>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</si>
  <si>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</si>
  <si>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</si>
  <si>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</si>
  <si>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</si>
  <si>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</si>
  <si>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</si>
  <si>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</si>
  <si>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</si>
  <si>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</si>
  <si>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</si>
  <si>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</si>
  <si>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</si>
  <si>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</si>
  <si>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</si>
  <si>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</si>
  <si>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</si>
  <si>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</si>
  <si>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</si>
  <si>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</si>
  <si>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</si>
  <si>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</si>
  <si>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</si>
  <si>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</si>
  <si>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</si>
  <si>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</si>
  <si>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</si>
  <si>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</si>
  <si>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</si>
  <si>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</si>
  <si>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</si>
  <si>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</si>
  <si>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</si>
  <si>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</si>
  <si>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</si>
  <si>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</si>
  <si>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</si>
  <si>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</si>
  <si>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</si>
  <si>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</si>
  <si>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</si>
  <si>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</si>
  <si>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</si>
  <si>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</si>
  <si>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</si>
  <si>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</si>
  <si>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</si>
  <si>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</si>
  <si>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</si>
  <si>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</si>
  <si>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</si>
  <si>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</si>
  <si>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</si>
  <si>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</si>
  <si>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</si>
  <si>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</si>
  <si>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</si>
  <si>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</si>
  <si>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</si>
  <si>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</si>
  <si>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</si>
  <si>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</si>
  <si>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</si>
  <si>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</si>
  <si>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</si>
  <si>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</si>
  <si>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</si>
  <si>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</si>
  <si>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</si>
  <si>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</si>
  <si>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</si>
  <si>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</si>
  <si>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</si>
  <si>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</si>
  <si>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</si>
  <si>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</si>
  <si>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</si>
  <si>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</si>
  <si>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</si>
  <si>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</si>
  <si>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</si>
  <si>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</si>
  <si>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</si>
  <si>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</si>
  <si>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</si>
  <si>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</si>
  <si>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</si>
  <si>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</si>
  <si>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</si>
  <si>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</si>
  <si>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</si>
  <si>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</si>
  <si>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</si>
  <si>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</si>
  <si>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</si>
  <si>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</si>
  <si>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</si>
  <si>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</si>
  <si>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</si>
  <si>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</si>
  <si>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</si>
  <si>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</si>
  <si>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</si>
  <si>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</si>
  <si>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</si>
  <si>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</si>
  <si>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</si>
  <si>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</si>
  <si>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</si>
  <si>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</si>
  <si>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</si>
  <si>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</si>
  <si>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</si>
  <si>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</si>
  <si>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</si>
  <si>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</si>
  <si>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</si>
  <si>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</si>
  <si>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</si>
  <si>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</si>
  <si>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</si>
  <si>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</si>
  <si>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</si>
  <si>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</si>
  <si>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</si>
  <si>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</si>
  <si>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</si>
  <si>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</si>
  <si>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</si>
  <si>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</si>
  <si>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</si>
  <si>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</si>
  <si>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</si>
  <si>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</si>
  <si>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</si>
  <si>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</si>
  <si>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</si>
  <si>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</si>
  <si>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</si>
  <si>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</si>
  <si>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</si>
  <si>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</si>
  <si>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</si>
  <si>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</si>
  <si>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</si>
  <si>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</si>
  <si>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</si>
  <si>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</si>
  <si>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</si>
  <si>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</si>
  <si>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</si>
  <si>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</si>
  <si>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</si>
  <si>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</si>
  <si>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</si>
  <si>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</si>
  <si>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</si>
  <si>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</si>
  <si>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</si>
  <si>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</si>
  <si>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</si>
  <si>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</si>
  <si>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</si>
  <si>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</si>
  <si>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</si>
  <si>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</si>
  <si>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</si>
  <si>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</si>
  <si>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</si>
  <si>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</si>
  <si>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</si>
  <si>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</si>
  <si>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</si>
  <si>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</si>
  <si>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</si>
  <si>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</si>
  <si>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</si>
  <si>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</si>
  <si>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</si>
  <si>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</si>
  <si>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</si>
  <si>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</si>
  <si>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</si>
  <si>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</si>
  <si>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</si>
  <si>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</si>
  <si>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</si>
  <si>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</si>
  <si>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</si>
  <si>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</si>
  <si>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</si>
  <si>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</si>
  <si>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</si>
  <si>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</si>
  <si>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</si>
  <si>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</si>
  <si>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</si>
  <si>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</si>
  <si>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</si>
  <si>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</si>
  <si>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</si>
  <si>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</si>
  <si>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</si>
  <si>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</si>
  <si>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</si>
  <si>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</si>
  <si>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</si>
  <si>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</si>
  <si>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</si>
  <si>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</si>
  <si>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</si>
  <si>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</si>
  <si>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</si>
  <si>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</si>
  <si>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</si>
  <si>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</si>
  <si>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</si>
  <si>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</si>
  <si>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</si>
  <si>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</si>
  <si>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</si>
  <si>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</si>
  <si>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</si>
  <si>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</si>
  <si>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</si>
  <si>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</si>
  <si>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</si>
  <si>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</si>
  <si>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</si>
  <si>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</si>
  <si>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</si>
  <si>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</si>
  <si>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</si>
  <si>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</si>
  <si>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</si>
  <si>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</si>
  <si>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</si>
  <si>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</si>
  <si>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</si>
  <si>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</si>
  <si>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</si>
  <si>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</si>
  <si>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</si>
  <si>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</si>
  <si>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</si>
  <si>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</si>
  <si>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</si>
  <si>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</si>
  <si>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</si>
  <si>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</si>
  <si>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</si>
  <si>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</si>
  <si>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</si>
  <si>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</si>
  <si>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</si>
  <si>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</si>
  <si>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</si>
  <si>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</si>
  <si>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</si>
  <si>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</si>
  <si>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</si>
  <si>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</si>
  <si>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</si>
  <si>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</si>
  <si>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</si>
  <si>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</si>
  <si>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</si>
  <si>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</si>
  <si>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</si>
  <si>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</si>
  <si>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</si>
  <si>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</si>
  <si>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</si>
  <si>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</si>
  <si>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</si>
  <si>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</si>
  <si>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</si>
  <si>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</si>
  <si>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</si>
  <si>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</si>
  <si>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</si>
  <si>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</si>
  <si>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</si>
  <si>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</si>
  <si>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</si>
  <si>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</si>
  <si>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</si>
  <si>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</si>
  <si>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</si>
  <si>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</si>
  <si>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</si>
  <si>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</si>
  <si>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</si>
  <si>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</si>
  <si>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</si>
  <si>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</si>
  <si>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</si>
  <si>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</si>
  <si>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</si>
  <si>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</si>
  <si>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</si>
  <si>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</si>
  <si>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</si>
  <si>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</si>
  <si>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</si>
  <si>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</si>
  <si>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</si>
  <si>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</si>
  <si>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</si>
  <si>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</si>
  <si>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</si>
  <si>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</si>
  <si>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</si>
  <si>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</si>
  <si>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</si>
  <si>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</si>
  <si>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</si>
  <si>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</si>
  <si>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</si>
  <si>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</si>
  <si>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</si>
  <si>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</si>
  <si>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</si>
  <si>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</si>
  <si>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</si>
  <si>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</si>
  <si>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</si>
  <si>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</si>
  <si>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</si>
  <si>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</si>
  <si>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</si>
  <si>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</si>
  <si>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</si>
  <si>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</si>
  <si>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</si>
  <si>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</si>
  <si>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</si>
  <si>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</si>
  <si>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</si>
  <si>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</si>
  <si>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</si>
  <si>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</si>
  <si>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</si>
  <si>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</si>
  <si>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</si>
  <si>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</si>
  <si>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</si>
  <si>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</si>
  <si>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</si>
  <si>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</si>
  <si>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</si>
  <si>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</si>
  <si>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</si>
  <si>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</si>
  <si>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</si>
  <si>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</si>
  <si>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</si>
  <si>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</si>
  <si>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</si>
  <si>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</si>
  <si>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</si>
  <si>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</si>
  <si>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</si>
  <si>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</si>
  <si>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</si>
  <si>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</si>
  <si>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</si>
  <si>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</si>
  <si>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</si>
  <si>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</si>
  <si>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</si>
  <si>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</si>
  <si>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</si>
  <si>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</si>
  <si>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</si>
  <si>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</si>
  <si>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</si>
  <si>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</si>
  <si>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</si>
  <si>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</si>
  <si>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</si>
  <si>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</si>
  <si>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</si>
  <si>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</si>
  <si>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</si>
  <si>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</si>
  <si>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</si>
  <si>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</si>
  <si>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</si>
  <si>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</si>
  <si>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</si>
  <si>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</si>
  <si>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</si>
  <si>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</si>
  <si>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</si>
  <si>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</si>
  <si>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</si>
  <si>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</si>
  <si>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</si>
  <si>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</si>
  <si>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</si>
  <si>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</si>
  <si>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</si>
  <si>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</si>
  <si>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</si>
  <si>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</si>
  <si>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</si>
  <si>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</si>
  <si>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</si>
  <si>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</si>
  <si>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</si>
  <si>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</si>
  <si>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</si>
  <si>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</si>
  <si>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</si>
  <si>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</si>
  <si>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</si>
  <si>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</si>
  <si>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</si>
  <si>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</si>
  <si>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</si>
  <si>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</si>
  <si>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</si>
  <si>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</si>
  <si>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</si>
  <si>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</si>
  <si>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</si>
  <si>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</si>
  <si>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</si>
  <si>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</si>
  <si>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</si>
  <si>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</si>
  <si>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</si>
  <si>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</si>
  <si>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</si>
  <si>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</si>
  <si>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</si>
  <si>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</si>
  <si>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</si>
  <si>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</si>
  <si>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</si>
  <si>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</si>
  <si>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</si>
  <si>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</si>
  <si>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</si>
  <si>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</si>
  <si>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</si>
  <si>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</si>
  <si>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</si>
  <si>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</si>
  <si>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</si>
  <si>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</si>
  <si>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</si>
  <si>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</si>
  <si>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</si>
  <si>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</si>
  <si>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</si>
  <si>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</si>
  <si>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</si>
  <si>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</si>
  <si>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</si>
  <si>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</si>
  <si>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</si>
  <si>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</si>
  <si>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</si>
  <si>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</si>
  <si>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</si>
  <si>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</si>
  <si>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</si>
  <si>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</si>
  <si>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</si>
  <si>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</si>
  <si>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</si>
  <si>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</si>
  <si>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</si>
  <si>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</si>
  <si>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</si>
  <si>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</si>
  <si>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</si>
  <si>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</si>
  <si>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</si>
  <si>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</si>
  <si>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</si>
  <si>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</si>
  <si>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</si>
  <si>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</si>
  <si>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</si>
  <si>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</si>
  <si>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</si>
  <si>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</si>
  <si>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</si>
  <si>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</si>
  <si>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</si>
  <si>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</si>
  <si>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</si>
  <si>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</si>
  <si>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</si>
  <si>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</si>
  <si>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</si>
  <si>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</si>
  <si>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</si>
  <si>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</si>
  <si>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</si>
  <si>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</si>
  <si>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</si>
  <si>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</si>
  <si>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</si>
  <si>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</si>
  <si>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</si>
  <si>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</si>
  <si>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</si>
  <si>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</si>
  <si>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</si>
  <si>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</si>
  <si>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</si>
  <si>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</si>
  <si>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</si>
  <si>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</si>
  <si>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</si>
  <si>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</si>
  <si>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</si>
  <si>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</si>
  <si>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</si>
  <si>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</si>
  <si>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</si>
  <si>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</si>
  <si>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</si>
  <si>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</si>
  <si>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</si>
  <si>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</si>
  <si>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</si>
  <si>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</si>
  <si>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</si>
  <si>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</si>
  <si>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</si>
  <si>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</si>
  <si>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</si>
  <si>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Ciena Corporation</t>
  </si>
  <si>
    <t>Company Wide</t>
  </si>
  <si>
    <t>DUNS 806669768</t>
  </si>
  <si>
    <t>7035 Ridge Road, Hanover, Maryland 21076</t>
  </si>
  <si>
    <t>Philippe Lamothe</t>
  </si>
  <si>
    <t>plamothe@ciena.com</t>
  </si>
  <si>
    <t>(514)228-2791</t>
  </si>
  <si>
    <t>Mark Hillesheim</t>
  </si>
  <si>
    <t>Vice President, Procurement</t>
  </si>
  <si>
    <t>mhillesh@ciena.com</t>
  </si>
  <si>
    <t>(303) 349-8497</t>
  </si>
  <si>
    <t>http://www.ciena.com/about/corporate-social-responsibility/supply-chain/</t>
  </si>
  <si>
    <t>Ciena expects its suppliers  to reasonably assure conflict-free sourcing throughout the supply chain, however, Ciena's suppliers do not, generally, source 3TG directly from smelters and may not be able to confirm conflict-free status.</t>
  </si>
  <si>
    <t>Uttarakhand</t>
  </si>
  <si>
    <t>No known country of origin</t>
  </si>
  <si>
    <t>GoldMD Overseas</t>
  </si>
  <si>
    <t>GoldIndustrial Refining Company</t>
  </si>
  <si>
    <t>Burundi, United States, Japan, Rwanda, Sierra Leone, Congo (Brazzaville), Bolivia, India, Canada, Mozambique, China, Namibia, Brazil, Zimbabwe, Australia, Nigeria, Ethiopia, Germany</t>
  </si>
  <si>
    <t>TantalumH.C. Starck Inc.</t>
  </si>
  <si>
    <t>TinPT Menara Cipta Mulia</t>
  </si>
  <si>
    <t>Myanmar, Cambodia, Malaysia, Kazakhstan, Portugal, Austria, Mongolia, Luxembourg, Guyana, Korea, Republic of, Brazil, Chile, Laos, Ecuador, Colombia, Argentina, Hungary, Japan, India, Canada, Belgium, Namibia, Taiwan, Peru, Germany, Ethiopia, Russian Federation, Viet Nam, Singapore, United States, Egypt, Sierra Leone, Madagascar, Ivory Coast, Thailand, Bolivia, Netherlands, China, Ireland, Slovakia, France, Nigeria, United Kingdom, Switzerland, Spain, Djibouti, Czech Republic, Zimbabwe, Suriname, Israel, Australia, Indonesia, Estonia</t>
  </si>
  <si>
    <t>TungstenHunan Chenzhou Mining Co., Ltd.</t>
  </si>
  <si>
    <t>China, Brazil, Thailand, Peru, Germany</t>
  </si>
  <si>
    <t>TinWhite Solder Metalurgia e Mineracao Ltda.</t>
  </si>
  <si>
    <t>TungstenACL Metais Eireli</t>
  </si>
  <si>
    <t>TungstenFujian Ganmin RareMetal Co., Ltd.</t>
  </si>
  <si>
    <t>Italy</t>
  </si>
  <si>
    <t>GoldT.C.A S.p.A</t>
  </si>
  <si>
    <t>TungstenLLC Vostok</t>
  </si>
  <si>
    <t>DRC- Congo (Kinshasa), Myanmar, Angola, Cambodia, Malaysia, Kazakhstan, Portugal, Mongolia, Austria, Mozambique, Luxembourg, Korea, Republic of, Brazil, Guyana, Chile, Laos, Ecuador, Colombia, Argentina, Hungary, South Sudan, Japan, Tanzania, Zambia, Congo (Brazzaville), India, Canada, Belgium, Namibia, Taiwan, Central African Republic, Peru, Ethiopia, Germany, Burundi, Russian Federation, Singapore, Viet Nam, United States, Egypt, Madagascar, Sierra Leone, Ivory Coast, Thailand, Bolivia, Netherlands, Ireland, China, Slovakia, Nigeria, France, Niger, Rwanda, United Kingdom, Switzerland, Spain, Djibouti, Czech Republic, Zimbabwe, Mexico, Uganda, Suriname, Israel, Australia, Estonia, Indonesia</t>
  </si>
  <si>
    <t>TantalumNingxia Orient Tantalum Industry Co., Ltd.</t>
  </si>
  <si>
    <t>United States, Japan, China, Rwanda, Chile</t>
  </si>
  <si>
    <t>GoldJiangxi Copper Co., Ltd.</t>
  </si>
  <si>
    <t>Myanmar, Cambodia, Malaysia, Kazakhstan, Portugal, Austria, Mongolia, Luxembourg, Guyana, Brazil, Korea, Republic of, Chile, Laos, Colombia, Ecuador, Argentina, Hungary, Japan, India, Canada, Belgium, Namibia, Taiwan, Peru, Germany, Ethiopia, Russian Federation, Viet Nam, Singapore, United States, Egypt, Madagascar, Sierra Leone, Ivory Coast, Bolivia, Thailand, Netherlands, Ireland, China, Slovakia, Nigeria, France, United Kingdom, Switzerland, Spain, Djibouti, Czech Republic, Zimbabwe, Suriname, Israel, Australia, Indonesia, Estonia</t>
  </si>
  <si>
    <t>TungstenGlobal Tungsten &amp; Powders Corp.</t>
  </si>
  <si>
    <t>TungstenJingmen Dewei GEM Tungsten Resources Recycling Co., Ltd.</t>
  </si>
  <si>
    <t>China, Korea, Republic of</t>
  </si>
  <si>
    <t>GoldHangzhou Fuchunjiang Smelting Co., Ltd.</t>
  </si>
  <si>
    <t>Canada, Japan, Guyana, Mexico, Suriname, Congo (Brazzaville), Chile, Peru, Switzerland, Germany, Indonesia</t>
  </si>
  <si>
    <t>TinCV Venus Inti Perkasa</t>
  </si>
  <si>
    <t>Myanmar, Cambodia, Malaysia, Kazakhstan, Portugal, Austria, Mongolia, Luxembourg, Korea, Republic of, Brazil, Guyana, Chile, Laos, Colombia, Ecuador, Argentina, Hungary, Japan, India, Canada, Belgium, Namibia, Taiwan, Peru, Ethiopia, Germany, Russian Federation, Viet Nam, Singapore, United States, Egypt, Madagascar, Sierra Leone, Ivory Coast, Thailand, Bolivia, Netherlands, China, Ireland, Slovakia, France, Nigeria, United Kingdom, Switzerland, Spain, Djibouti, Czech Republic, Zimbabwe, Suriname, Israel, Australia, Indonesia, Estonia</t>
  </si>
  <si>
    <t>TantalumHengyang King Xing Lifeng New Materials Co., Ltd.</t>
  </si>
  <si>
    <t>DRC- Congo (Kinshasa), Myanmar, Cambodia, Malaysia, Kazakhstan, Portugal, Mongolia, Austria, Luxembourg, Korea, Republic of, Guyana, Brazil, Chile, Laos, Ecuador, Colombia, Argentina, Hungary, Japan, India, Canada, Belgium, Namibia, Taiwan, Peru, Germany, Ethiopia, Russian Federation, Viet Nam, Singapore, United States, Egypt, Sierra Leone, Madagascar, Ivory Coast, Bolivia, Thailand, Netherlands, Ireland, China, Slovakia, France, Nigeria, Rwanda, United Kingdom, Switzerland, Spain, Djibouti, Czech Republic, Zimbabwe, Suriname, Israel, Australia, Estonia, Indonesia</t>
  </si>
  <si>
    <t>TinPT Tinindo Inter Nusa</t>
  </si>
  <si>
    <t>GoldABC Refinery Pty Ltd.</t>
  </si>
  <si>
    <t>China</t>
  </si>
  <si>
    <t>GoldLuoyang Zijin Yinhui Gold Refinery Co., Ltd.</t>
  </si>
  <si>
    <t>GoldSAAMP</t>
  </si>
  <si>
    <t>TinPongpipat Company Limited</t>
  </si>
  <si>
    <t>Russian Federation, China, Korea, Republic of, Brazil, Mexico, Chile, Bolivia, Indonesia</t>
  </si>
  <si>
    <t>GoldTorecom</t>
  </si>
  <si>
    <t>Myanmar, Cambodia, Malaysia, Kazakhstan, Portugal, Mongolia, Austria, Luxembourg, Brazil, Guyana, Korea, Republic of, Chile, Laos, Ecuador, Colombia, Argentina, Hungary, Japan, India, Canada, Belgium, Namibia, Taiwan, Peru, Ethiopia, Germany, Russian Federation, Singapore, Viet Nam, United States, Egypt, Sierra Leone, Madagascar, Ivory Coast, Thailand, Bolivia, Netherlands, China, Ireland, Slovakia, France, Nigeria, Kyrgyzstan, United Kingdom, Switzerland, Spain, Djibouti, Czech Republic, Zimbabwe, Mexico, Suriname, Israel, Australia, Indonesia, Estonia</t>
  </si>
  <si>
    <t>TinPT Mitra Stania Prima</t>
  </si>
  <si>
    <t>Myanmar, Cambodia, Malaysia, Kazakhstan, Portugal, Mongolia, Austria, Luxembourg, Korea, Republic of, Brazil, Guyana, Chile, Laos, Colombia, Ecuador, Argentina, Hungary, Japan, India, Canada, Belgium, Namibia, Taiwan, Peru, Ethiopia, Germany, Russian Federation, Singapore, Viet Nam, United States, Egypt, Madagascar, Sierra Leone, Ivory Coast, Thailand, Bolivia, Netherlands, Ireland, China, Slovakia, Nigeria, France, Philippines, United Kingdom, Switzerland, Spain, Djibouti, Czech Republic, Zimbabwe, Suriname, Israel, Australia, Indonesia, Estonia</t>
  </si>
  <si>
    <t>TinPT Refined Bangka Tin</t>
  </si>
  <si>
    <t>GoldAU Traders and Refiners</t>
  </si>
  <si>
    <t>GoldShandong Humon Smelting Co., Ltd.</t>
  </si>
  <si>
    <t>TungstenChina Molybdenum Tungsten Co., Ltd.</t>
  </si>
  <si>
    <t>Canada, China, Chile</t>
  </si>
  <si>
    <t>GoldYunnan Copper Industry Co., Ltd.</t>
  </si>
  <si>
    <t>Mongolia, China, Mexico</t>
  </si>
  <si>
    <t>GoldInner Mongolia Qiankun Gold and Silver Refinery Share Co., Ltd.</t>
  </si>
  <si>
    <t>Viet Nam, Estonia</t>
  </si>
  <si>
    <t>TinNghe Tinh Non-Ferrous Metals Joint Stock Company</t>
  </si>
  <si>
    <t>TantalumResind Industria e Comercio Ltda.</t>
  </si>
  <si>
    <t>TantalumJiangxi Dinghai Tantalum &amp; Niobium Co., Ltd.</t>
  </si>
  <si>
    <t>GoldHunan Guiyang yinxing Nonferrous Smelting Co., Ltd.</t>
  </si>
  <si>
    <t>GoldModeltech Sdn Bhd</t>
  </si>
  <si>
    <t>Canada, Russian Federation, Belgium, United States, Japan, China, Bolivia, Australia, Thailand, Peru, Switzerland, Indonesia</t>
  </si>
  <si>
    <t>GoldUnited Precious Metal Refining, Inc.</t>
  </si>
  <si>
    <t>TinDongguan CiEXPO Environmental Engineering Co., Ltd.</t>
  </si>
  <si>
    <t>Myanmar, Cambodia, Malaysia, Kazakhstan, Portugal, Mongolia, Austria, Luxembourg, Korea, Republic of, Brazil, Guyana, Chile, Laos, Colombia, Ecuador, Argentina, Hungary, Japan, India, Canada, Belgium, Namibia, Taiwan, Peru, Germany, Ethiopia, Russian Federation, Singapore, Viet Nam, United States, Egypt, Sierra Leone, Madagascar, Ivory Coast, Bolivia, Thailand, Netherlands, China, Ireland, Slovakia, Nigeria, France, United Kingdom, Switzerland, Spain, Djibouti, Czech Republic, Zimbabwe, Suriname, Israel, Australia, Estonia, Indonesia</t>
  </si>
  <si>
    <t>TinMelt Metais e Ligas S.A.</t>
  </si>
  <si>
    <t>Gujarat</t>
  </si>
  <si>
    <t>GoldSovereign Metals</t>
  </si>
  <si>
    <t>Spain</t>
  </si>
  <si>
    <t>TinMetallo Spain S.L.U.</t>
  </si>
  <si>
    <t>GoldSancus ZFS (L’Orfebre, SA)</t>
  </si>
  <si>
    <t>Recycle/Scrap, Japan, China, Philippines, Brazil, Sierra Leone, Nigeria, Thailand, Laos, Germany</t>
  </si>
  <si>
    <t>GoldAgosi AG</t>
  </si>
  <si>
    <t>Canada, Viet Nam, United States, China, Brazil, Chile</t>
  </si>
  <si>
    <t>TinElectro-Mechanical Facility of the Cao Bang Minerals &amp; Metallurgy Joint Stock Company</t>
  </si>
  <si>
    <t>Indonesia</t>
  </si>
  <si>
    <t>TinPT Tommy Utama</t>
  </si>
  <si>
    <t>Recycle/Scrap, Hong Kong, Philippines, Malaysia, Canada, Austria, Mongolia, Mozambique, China, South Africa, Mexico, Jersey, Australia, Germany</t>
  </si>
  <si>
    <t>GoldHeimerle + Meule GmbH</t>
  </si>
  <si>
    <t>Japan, Brazil, United Kingdom, Malaysia, Chile, Australia</t>
  </si>
  <si>
    <t>TantalumMitsui Mining and Smelting Co., Ltd.</t>
  </si>
  <si>
    <t>TungstenLianyou Metals Co., Ltd.</t>
  </si>
  <si>
    <t>DRC- Congo (Kinshasa), Myanmar, Angola, Cambodia, Malaysia, Kazakhstan, Portugal, Austria, Mongolia, Luxembourg, Brazil, Korea, Republic of, Guyana, Chile, Laos, Colombia, Ecuador, Argentina, South Sudan, Hungary, Japan, Tanzania, Zambia, Congo (Brazzaville), India, Canada, Belgium, Namibia, Taiwan, Italy, Central African Republic, Peru, Germany, Ethiopia, Burundi, Russian Federation, Singapore, Viet Nam, United States, Egypt, Sierra Leone, Madagascar, Ivory Coast, Thailand, Bolivia, Netherlands, China, Ireland, Slovakia, Nigeria, France, Rwanda, United Kingdom, Switzerland, Spain, Djibouti, Czech Republic, Zimbabwe, Uganda, Suriname, Israel, Australia, Indonesia, Estonia</t>
  </si>
  <si>
    <t>TantalumJiuJiang JinXin Nonferrous Metals Co., Ltd.</t>
  </si>
  <si>
    <t>China, Japan, Taiwan, Kazakhstan, Australia, Peru, Switzerland</t>
  </si>
  <si>
    <t>GoldKazzinc</t>
  </si>
  <si>
    <t>DRC- Congo (Kinshasa), Myanmar, Cambodia, Malaysia, Kazakhstan, Portugal, Austria, Mongolia, Luxembourg, Guyana, Brazil, Korea, Republic of, Chile, Laos, Ecuador, Colombia, Argentina, Hungary, Japan, India, Canada, Belgium, Namibia, Taiwan, Peru, Germany, Ethiopia, Russian Federation, Viet Nam, Singapore, United States, Egypt, Sierra Leone, Madagascar, Ivory Coast, Bolivia, Thailand, Netherlands, Ireland, China, Slovakia, Nigeria, France, Philippines, United Kingdom, Switzerland, Spain, Djibouti, Czech Republic, Zimbabwe, Suriname, Israel, Australia, Indonesia, Estonia</t>
  </si>
  <si>
    <t>TinOperaciones Metalurgicas S.A.</t>
  </si>
  <si>
    <t>Russian Federation, China, Peru</t>
  </si>
  <si>
    <t>TantalumYanling Jincheng Tantalum &amp; Niobium Co., Ltd.</t>
  </si>
  <si>
    <t>Recycle/Scrap, Turkey, Italy, Mexico, Australia</t>
  </si>
  <si>
    <t>GoldChimet S.p.A.</t>
  </si>
  <si>
    <t>TinGejiu Kai Meng Industry and Trade LLC</t>
  </si>
  <si>
    <t>DRC- Congo (Kinshasa), Argentina, United States, Japan, Uzbekistan, Zambia, Switzerland, Canada, China, Brazil, Mexico, Australia, Chile, Peru, Germany</t>
  </si>
  <si>
    <t>GoldAlmalyk Mining and Metallurgical Complex (AMMC)</t>
  </si>
  <si>
    <t>Brazil, Thailand</t>
  </si>
  <si>
    <t>TinMineracao Taboca S.A.</t>
  </si>
  <si>
    <t>United Arab Emirates</t>
  </si>
  <si>
    <t>GoldKaloti Precious Metals</t>
  </si>
  <si>
    <t>Singapore, Hong Kong, United States, Japan, Kazakhstan, India, China, Brazil, Korea, Republic of, Mexico, South Africa, Chile, Australia, Peru, Indonesia</t>
  </si>
  <si>
    <t>GoldLS-NIKKO Copper Inc.</t>
  </si>
  <si>
    <t>Myanmar, Cambodia, Malaysia, Kazakhstan, Portugal, Mongolia, Austria, Luxembourg, Korea, Republic of, Brazil, Guyana, Chile, Laos, Ecuador, Colombia, Argentina, Hungary, Japan, India, Canada, Belgium, Namibia, Taiwan, Peru, Ethiopia, Germany, Russian Federation, Viet Nam, Singapore, United States, Egypt, Sierra Leone, Madagascar, Ivory Coast, Bolivia, Thailand, Netherlands, China, Ireland, Slovakia, Nigeria, France, United Kingdom, Switzerland, Spain, Djibouti, Czech Republic, Zimbabwe, Suriname, Israel, Australia, Estonia, Indonesia</t>
  </si>
  <si>
    <t>TungstenGuangdong Xianglu Tungsten Co., Ltd.</t>
  </si>
  <si>
    <t>Recycle/Scrap, Canada, Japan, Bolivia, Peru, Portugal, Spain</t>
  </si>
  <si>
    <t>GoldAida Chemical Industries Co., Ltd.</t>
  </si>
  <si>
    <t>DRC- Congo (Kinshasa), Myanmar, Angola, Cambodia, Malaysia, Kazakhstan, Portugal, Mongolia, Austria, Mozambique, Mali, Luxembourg, Korea, Republic of, Guyana, Brazil, Chile, Laos, Colombia, Ecuador, Argentina, Hungary, South Sudan, Japan, Tanzania, Zambia, Ghana, Congo (Brazzaville), India, Canada, Belgium, Namibia, Taiwan, South Africa, Central African Republic, Peru, Germany, Ethiopia, Burundi, Russian Federation, Singapore, Viet Nam, United States, Guinea, Egypt, Madagascar, Sierra Leone, Ivory Coast, Bolivia, Thailand, Netherlands, Ireland, China, Slovakia, France, Nigeria, Niger, Rwanda, United Kingdom, Switzerland, Spain, Djibouti, Czech Republic, Mexico, Zimbabwe, Uganda, Suriname, Israel, Australia, Estonia, Indonesia</t>
  </si>
  <si>
    <t>TantalumKEMET de Mexico</t>
  </si>
  <si>
    <t>Recycle/Scrap, China, Taiwan</t>
  </si>
  <si>
    <t>GoldSuper Dragon Technology Co., Ltd.</t>
  </si>
  <si>
    <t>TantalumRFH Yancheng Jinye New Material Technology Co., Ltd.</t>
  </si>
  <si>
    <t>China, Japan, Brazil, Malaysia, Spain</t>
  </si>
  <si>
    <t>GoldYokohama Metal Co., Ltd.</t>
  </si>
  <si>
    <t>Myanmar, Cambodia, Malaysia, Kazakhstan, Portugal, Mongolia, Austria, Luxembourg, Korea, Republic of, Guyana, Brazil, Chile, Laos, Ecuador, Colombia, Argentina, Hungary, Japan, India, Canada, Belgium, Namibia, Taiwan, Peru, Germany, Ethiopia, Russian Federation, Singapore, Viet Nam, United States, Egypt, Madagascar, Sierra Leone, Ivory Coast, Bolivia, Thailand, Netherlands, China, Ireland, Slovakia, France, Nigeria, United Kingdom, Switzerland, Spain, Djibouti, Czech Republic, Zimbabwe, Suriname, Israel, Australia, Indonesia, Estonia</t>
  </si>
  <si>
    <t>TinPT Timah Tbk Kundur</t>
  </si>
  <si>
    <t>TungstenJSC "Kirovgrad Hard Alloys Plant"</t>
  </si>
  <si>
    <t>Canada, Philippines, China, Brazil, Italy, Indonesia</t>
  </si>
  <si>
    <t>GoldBangko Sentral ng Pilipinas (Central Bank of the Philippines)</t>
  </si>
  <si>
    <t>United States, China, Thailand, Peru</t>
  </si>
  <si>
    <t>GoldUmicore Precious Metals Thailand</t>
  </si>
  <si>
    <t>Canada, Sweden, Hong Kong, Belgium, United States, China, United Kingdom, Ivory Coast, Switzerland, Indonesia</t>
  </si>
  <si>
    <t>GoldMetalor Technologies S.A.</t>
  </si>
  <si>
    <t>DRC- Congo (Kinshasa), Myanmar, Cambodia, Malaysia, Kazakhstan, Portugal, Austria, Mongolia, Luxembourg, Guyana, Brazil, Korea, Republic of, Chile, Laos, Colombia, Ecuador, Argentina, Hungary, India, Canada, Belgium, Namibia, Taiwan, Peru, Germany, Ethiopia, Russian Federation, Viet Nam, Singapore, United States, Egypt, Sierra Leone, Madagascar, Ivory Coast, Bolivia, Thailand, Netherlands, China, Ireland, Slovakia, Nigeria, France, Philippines, United Kingdom, Switzerland, Spain, Djibouti, Czech Republic, Zimbabwe, Suriname, Israel, Australia, Indonesia, Estonia</t>
  </si>
  <si>
    <t>TungstenChongyi Zhangyuan Tungsten Co., Ltd.</t>
  </si>
  <si>
    <t>United States, China, Uzbekistan, Indonesia</t>
  </si>
  <si>
    <t>GoldNavoi Mining and Metallurgical Combinat</t>
  </si>
  <si>
    <t>Russian Federation, China</t>
  </si>
  <si>
    <t>GoldGreat Wall Precious Metals Co., Ltd. of CBPM</t>
  </si>
  <si>
    <t>Myanmar, Cambodia, Malaysia, Kazakhstan, Portugal, Austria, Mongolia, Luxembourg, Korea, Republic of, Brazil, Guyana, Chile, Laos, Ecuador, Colombia, Argentina, Hungary, Japan, India, Canada, Belgium, Namibia, Taiwan, Peru, Germany, Ethiopia, Russian Federation, Singapore, Viet Nam, United States, Egypt, Sierra Leone, Madagascar, Ivory Coast, Thailand, Bolivia, Netherlands, Ireland, China, Slovakia, France, Nigeria, United Kingdom, Switzerland, Spain, Djibouti, Czech Republic, Zimbabwe, Suriname, Israel, Australia, Estonia, Indonesia</t>
  </si>
  <si>
    <t>TungstenMasan High-Tech Materials</t>
  </si>
  <si>
    <t>Hong Kong, Japan, China, Taiwan, Australia, Switzerland, Germany</t>
  </si>
  <si>
    <t>GoldValcambi S.A.</t>
  </si>
  <si>
    <t>Myanmar, Cambodia, Malaysia, Kazakhstan, Portugal, Austria, Mongolia, Luxembourg, Guyana, Korea, Republic of, Brazil, Chile, Laos, Ecuador, Colombia, Argentina, Hungary, Japan, India, Canada, Belgium, Namibia, Taiwan, Peru, Germany, Ethiopia, Russian Federation, Viet Nam, Singapore, United States, Egypt, Sierra Leone, Madagascar, Ivory Coast, Bolivia, Thailand, Netherlands, China, Ireland, Slovakia, Nigeria, France, United Kingdom, Switzerland, Spain, Djibouti, Czech Republic, Zimbabwe, Suriname, Israel, Australia, Indonesia, Estonia</t>
  </si>
  <si>
    <t>TungstenGanzhou Seadragon W &amp; Mo Co., Ltd.</t>
  </si>
  <si>
    <t>Castel San Pietro</t>
  </si>
  <si>
    <t>Canada, Hong Kong, United States, China, Japan, United Kingdom, Mexico, South Africa, Australia, Switzerland, Indonesia</t>
  </si>
  <si>
    <t>GoldPAMP S.A.</t>
  </si>
  <si>
    <t>Canada, Mozambique, United States, China, Japan, Brazil, Australia</t>
  </si>
  <si>
    <t>GoldYamakin Co., Ltd.</t>
  </si>
  <si>
    <t>Austria, China, Australia</t>
  </si>
  <si>
    <t>TungstenWolfram Bergbau und Hutten AG</t>
  </si>
  <si>
    <t>Recycle/Scrap, Armenia, Burundi, Mozambique, Niger, Japan, Rwanda, Mexico, Nigeria</t>
  </si>
  <si>
    <t>GoldAsaka Riken Co., Ltd.</t>
  </si>
  <si>
    <t>DRC- Congo (Kinshasa), Myanmar, Cambodia, Malaysia, Kazakhstan, Portugal, Austria, Mongolia, Luxembourg, Korea, Republic of, Brazil, Guyana, Chile, Laos, Ecuador, Colombia, Argentina, Hungary, Japan, Congo (Brazzaville), India, Canada, Belgium, Namibia, Taiwan, Peru, Germany, Ethiopia, Russian Federation, Viet Nam, Singapore, United States, Egypt, Sierra Leone, Madagascar, Ivory Coast, Bolivia, Thailand, Netherlands, China, Ireland, Slovakia, France, Nigeria, United Kingdom, Switzerland, Spain, Djibouti, Czech Republic, Zimbabwe, Suriname, Israel, Australia, Estonia, Indonesia</t>
  </si>
  <si>
    <t>TinEM Vinto</t>
  </si>
  <si>
    <t>GoldC.I Metales Procesados Industriales SAS</t>
  </si>
  <si>
    <t>Argentina, Singapore, Hong Kong, China, Philippines, South Africa, Chile, Switzerland, Indonesia</t>
  </si>
  <si>
    <t>GoldArgor-Heraeus S.A.</t>
  </si>
  <si>
    <t>Burundi, Russian Federation, Niger, Rwanda, Malaysia, Bolivia, Thailand, Spain, Canada, China, Brazil, Mexico, Australia, Nigeria</t>
  </si>
  <si>
    <t>TungstenXiamen Tungsten (H.C.) Co., Ltd.</t>
  </si>
  <si>
    <t>Saudi Arabia, Taiwan, United Kingdom, Chile, Indonesia</t>
  </si>
  <si>
    <t>GoldJX Nippon Mining &amp; Metals Co., Ltd.</t>
  </si>
  <si>
    <t>GoldSudan Gold Refinery</t>
  </si>
  <si>
    <t>GoldAlbino Mountinho Lda.</t>
  </si>
  <si>
    <t>Recycle/Scrap, New Zealand, United States</t>
  </si>
  <si>
    <t>GoldMorris and Watson</t>
  </si>
  <si>
    <t>Myanmar, Angola, Cambodia, Malaysia, Kazakhstan, Portugal, Mongolia, Austria, Luxembourg, Korea, Republic of, Guyana, Brazil, Chile, Laos, Ecuador, Colombia, Argentina, South Sudan, Hungary, Japan, Tanzania, Zambia, Congo (Brazzaville), India, Canada, Belgium, Namibia, Taiwan, Central African Republic, Peru, Germany, Ethiopia, Burundi, Russian Federation, Viet Nam, Singapore, United States, Egypt, Madagascar, Sierra Leone, Ivory Coast, Bolivia, Thailand, Netherlands, China, Ireland, Slovakia, Nigeria, France, Rwanda, United Kingdom, Switzerland, Spain, Djibouti, Czech Republic, Uganda, Zimbabwe, Suriname, Israel, Australia, Indonesia, Estonia</t>
  </si>
  <si>
    <t>TungstenAsia Tungsten Products Vietnam Ltd.</t>
  </si>
  <si>
    <t>DRC- Congo (Kinshasa), Myanmar, Cambodia, Malaysia, Kazakhstan, Portugal, Mongolia, Austria, Luxembourg, Guyana, Brazil, Korea, Republic of, Chile, Laos, Ecuador, Colombia, Argentina, Hungary, Japan, India, Canada, Belgium, Namibia, Taiwan, Peru, Germany, Ethiopia, Russian Federation, Burundi, Viet Nam, Singapore, United States, Egypt, Sierra Leone, Madagascar, Ivory Coast, Bolivia, Thailand, Netherlands, China, Ireland, Slovakia, Nigeria, France, Niger, Rwanda, United Kingdom, Switzerland, Spain, Djibouti, Czech Republic, Zimbabwe, Suriname, Israel, Australia, Indonesia, Estonia</t>
  </si>
  <si>
    <t>TungstenA.L.M.T. Corp.</t>
  </si>
  <si>
    <t>GoldState Research Institute Center for Physical Sciences and Technology</t>
  </si>
  <si>
    <t>Japan, China, Brazil, Chile, Australia, Peru, Germany</t>
  </si>
  <si>
    <t>GoldC. Hafner GmbH + Co. KG</t>
  </si>
  <si>
    <t>GoldTongling Nonferrous Metals Group Co., Ltd.</t>
  </si>
  <si>
    <t>Russian Federation, United States, Philippines, Kazakhstan, Peru</t>
  </si>
  <si>
    <t>TinNovosibirsk Processing Plant Ltd.</t>
  </si>
  <si>
    <t>Saudi Arabia, Canada, Japan, Taiwan, Australia</t>
  </si>
  <si>
    <t>GoldL'azurde Company For Jewelry</t>
  </si>
  <si>
    <t>Canada, Russian Federation, Japan, Australia</t>
  </si>
  <si>
    <t>GoldJSC Ekaterinburg Non-Ferrous Metal Processing Plant</t>
  </si>
  <si>
    <t>GoldKorea Zinc Co., Ltd.</t>
  </si>
  <si>
    <t>Karnataka</t>
  </si>
  <si>
    <t>GoldBangalore Refinery</t>
  </si>
  <si>
    <t>TinCRM Synergies</t>
  </si>
  <si>
    <t>GoldMetal Concentrators SA (Pty) Ltd.</t>
  </si>
  <si>
    <t>DRC- Congo (Kinshasa), Myanmar, Cambodia, Malaysia, Kazakhstan, Portugal, Austria, Mongolia, Luxembourg, Guyana, Korea, Republic of, Brazil, Chile, Laos, Ecuador, Argentina, Hungary, Japan, India, Canada, Belgium, Namibia, Taiwan, Peru, Germany, Ethiopia, Russian Federation, Viet Nam, United States, Egypt, Sierra Leone, Madagascar, Ivory Coast, Thailand, Bolivia, Netherlands, China, Ireland, Slovakia, Nigeria, France, United Kingdom, Switzerland, Spain, Djibouti, Czech Republic, Zimbabwe, Suriname, Israel, Australia, Estonia, Indonesia</t>
  </si>
  <si>
    <t>TungstenHydrometallurg, JSC</t>
  </si>
  <si>
    <t>Kazakhstan, Kyrgyzstan</t>
  </si>
  <si>
    <t>GoldKazakhmys Smelting LLC</t>
  </si>
  <si>
    <t>Myanmar, Cambodia, Malaysia, Kazakhstan, Portugal, Mongolia, Austria, Mozambique, Luxembourg, Guyana, Korea, Republic of, Brazil, Chile, Laos, Colombia, Ecuador, Argentina, Hungary, Japan, India, Canada, Belgium, Namibia, Taiwan, Peru, Ethiopia, Germany, Russian Federation, Viet Nam, Singapore, United States, Egypt, Madagascar, Sierra Leone, Ivory Coast, Thailand, Bolivia, Netherlands, China, Ireland, Slovakia, Nigeria, France, Niger, Rwanda, United Kingdom, Switzerland, Spain, Djibouti, Czech Republic, Zimbabwe, Suriname, Israel, Australia, Indonesia, Estonia</t>
  </si>
  <si>
    <t>TungstenGanzhou Huaxing Tungsten Products Co., Ltd.</t>
  </si>
  <si>
    <t>Russian Federation, China, Bolivia</t>
  </si>
  <si>
    <t>GoldMoscow Special Alloys Processing Plant</t>
  </si>
  <si>
    <t/>
  </si>
  <si>
    <t>DRC- Congo (Kinshasa), Myanmar, Cambodia, Malaysia, Kazakhstan, Portugal, Austria, Mongolia, Luxembourg, Korea, Republic of, Brazil, Guyana, Chile, Laos, Colombia, Ecuador, Argentina, Hungary, Japan, India, Canada, Belgium, Namibia, Taiwan, Peru, Ethiopia, Germany, Russian Federation, Singapore, Viet Nam, United States, Egypt, Sierra Leone, Madagascar, Ivory Coast, Bolivia, Thailand, Netherlands, Ireland, China, Slovakia, Nigeria, France, United Kingdom, Switzerland, Spain, Djibouti, Czech Republic, Zimbabwe, Suriname, Israel, Australia, Estonia, Indonesia</t>
  </si>
  <si>
    <t>TinSmelter not listed</t>
  </si>
  <si>
    <t>TinSuper Ligas</t>
  </si>
  <si>
    <t>GoldGuoda Safina High-Tech Environmental Refinery Co., Ltd.</t>
  </si>
  <si>
    <t>United States</t>
  </si>
  <si>
    <t>TinMetallic Resources, Inc.</t>
  </si>
  <si>
    <t>TinChifeng Dajingzi Tin Industry Co., Ltd.</t>
  </si>
  <si>
    <t>GoldEmirates Gold DMCC</t>
  </si>
  <si>
    <t>Myanmar, Cambodia, Malaysia, Kazakhstan, Portugal, Mongolia, Austria, Luxembourg, Brazil, Korea, Republic of, Guyana, Chile, Laos, Ecuador, Colombia, Argentina, Hungary, Japan, India, Canada, Belgium, Namibia, Taiwan, Peru, Ethiopia, Germany, Russian Federation, Singapore, Viet Nam, United States, Egypt, Madagascar, Sierra Leone, Ivory Coast, Bolivia, Thailand, Netherlands, China, Ireland, Slovakia, Nigeria, France, United Kingdom, Switzerland, Spain, Djibouti, Czech Republic, Zimbabwe, Suriname, Israel, Australia, Estonia, Indonesia</t>
  </si>
  <si>
    <t>TinGejiu Non-Ferrous Metal Processing Co., Ltd.</t>
  </si>
  <si>
    <t>Viet Nam, Indonesia</t>
  </si>
  <si>
    <t>TinTuyen Quang Non-Ferrous Metals Joint Stock Company</t>
  </si>
  <si>
    <t>TinPT Babel Surya Alam Lestari</t>
  </si>
  <si>
    <t>China, Taiwan, Brazil, Australia, Peru</t>
  </si>
  <si>
    <t>GoldGuangdong Jinding Gold Limited</t>
  </si>
  <si>
    <t>Maharashtra</t>
  </si>
  <si>
    <t>GoldShirpur Gold Refinery Ltd.</t>
  </si>
  <si>
    <t>DRC- Congo (Kinshasa), Papua New Guinea, Hong Kong, Guinea, Philippines, Tanzania, Ghana, Malaysia, Switzerland, Canada, Austria, Mozambique, Mali, China, Namibia, South Africa, Jersey, Australia, Germany</t>
  </si>
  <si>
    <t>GoldRand Refinery (Pty) Ltd.</t>
  </si>
  <si>
    <t>United States, Brazil, Poland</t>
  </si>
  <si>
    <t>TantalumQuantumClean</t>
  </si>
  <si>
    <t>Myanmar, Papua New Guinea, Cambodia, Malaysia, Kazakhstan, Portugal, Mongolia, Austria, Luxembourg, Korea, Republic of, Brazil, Guyana, Chile, Laos, Ecuador, Colombia, Argentina, Hungary, Japan, India, Canada, Belgium, Namibia, Taiwan, Peru, Germany, Ethiopia, Russian Federation, Singapore, Viet Nam, Hong Kong, Guinea, United States, Egypt, Madagascar, Sierra Leone, Ivory Coast, Thailand, Bolivia, Netherlands, Ireland, China, Slovakia, France, Nigeria, Recycle/Scrap, Uzbekistan, United Kingdom, Spain, Djibouti, Czech Republic, Zimbabwe, Mexico, Suriname, Israel, Australia, Estonia, Indonesia</t>
  </si>
  <si>
    <t>GoldAsahi Pretec Corp.</t>
  </si>
  <si>
    <t>Unecha Refractory Metals Plant</t>
  </si>
  <si>
    <t>TungstenUnecha Refractory metals plant</t>
  </si>
  <si>
    <t>China, Brazil, Indonesia</t>
  </si>
  <si>
    <t>TinGejiu Zili Mining And Metallurgy Co., Ltd.</t>
  </si>
  <si>
    <t>Myanmar, Cambodia, Malaysia, Kazakhstan, Portugal, Austria, Mongolia, Luxembourg, Guyana, Brazil, Korea, Republic of, Chile, Laos, Ecuador, Colombia, Argentina, Hungary, Japan, India, Canada, Belgium, Namibia, Taiwan, Peru, Ethiopia, Germany, Russian Federation, Viet Nam, Singapore, United States, Egypt, Sierra Leone, Madagascar, Ivory Coast, Thailand, Bolivia, Netherlands, China, Slovakia, Nigeria, France, United Kingdom, Switzerland, Spain, Djibouti, Czech Republic, Zimbabwe, Suriname, Israel, Australia, Estonia, Indonesia</t>
  </si>
  <si>
    <t>GoldSingway Technology Co., Ltd.</t>
  </si>
  <si>
    <t>Himachal Pradesh</t>
  </si>
  <si>
    <t>GoldSai Refinery</t>
  </si>
  <si>
    <t>DRC- Congo (Kinshasa), Myanmar, Angola, Cambodia, Malaysia, Kazakhstan, Portugal, Mongolia, Austria, Mozambique, Luxembourg, Guyana, Brazil, Korea, Republic of, Chile, Laos, Colombia, Ecuador, Argentina, South Sudan, Hungary, Japan, Tanzania, Zambia, Congo (Brazzaville), Belarus, India, Canada, Belgium, Namibia, Taiwan, Central African Republic, Peru, Ethiopia, Germany, Burundi, Russian Federation, Singapore, Viet Nam, United States, Egypt, Madagascar, Sierra Leone, Ivory Coast, Thailand, Bolivia, Netherlands, China, Ireland, Slovakia, France, Nigeria, Rwanda, United Kingdom, Switzerland, Spain, Djibouti, Czech Republic, Zimbabwe, Uganda, Suriname, Israel, Australia, Estonia, Indonesia</t>
  </si>
  <si>
    <t>TantalumUlba Metallurgical Plant JSC</t>
  </si>
  <si>
    <t>GoldJALAN &amp; Company</t>
  </si>
  <si>
    <t>GoldSafimet S.p.A</t>
  </si>
  <si>
    <t>Canada, Hong Kong, United States, Japan, China, United Kingdom, Australia, Indonesia</t>
  </si>
  <si>
    <t>GoldMatsuda Sangyo Co., Ltd.</t>
  </si>
  <si>
    <t>Myanmar, Cambodia, Malaysia, Kazakhstan, Portugal, Austria, Mongolia, Mozambique, Luxembourg, Brazil, Guyana, Korea, Republic of, Jersey, Chile, Laos, Ecuador, Colombia, Argentina, Hungary, Japan, India, Canada, Belgium, Namibia, Taiwan, South Africa, Peru, Germany, Ethiopia, Russian Federation, Singapore, Viet Nam, United States, Egypt, Madagascar, Sierra Leone, Ivory Coast, Thailand, Bolivia, Netherlands, Ireland, China, Slovakia, France, Nigeria, United Kingdom, Kenya, Switzerland, Spain, Djibouti, Czech Republic, Zimbabwe, Suriname, Israel, Australia, Indonesia, Estonia</t>
  </si>
  <si>
    <t>TantalumMetallurgical Products India Pvt., Ltd.</t>
  </si>
  <si>
    <t>GoldSEMPSA Joyeria Plateria S.A.</t>
  </si>
  <si>
    <t>GoldTOO Tau-Ken-Altyn</t>
  </si>
  <si>
    <t>Tamil Nadu</t>
  </si>
  <si>
    <t>GoldEmerald Jewel Industry India Limited (Unit 3)</t>
  </si>
  <si>
    <t>Singapore, China, Switzerland</t>
  </si>
  <si>
    <t>GoldMetalor Technologies (Singapore) Pte., Ltd.</t>
  </si>
  <si>
    <t>China, Mexico</t>
  </si>
  <si>
    <t>GoldMetalurgica Met-Mex Penoles S.A. De C.V.</t>
  </si>
  <si>
    <t>Myanmar, Cambodia, Malaysia, Kazakhstan, Portugal, Mongolia, Austria, Luxembourg, Guyana, Korea, Republic of, Brazil, Chile, Laos, Ecuador, Colombia, Argentina, Hungary, Japan, India, Canada, Belgium, Namibia, Taiwan, Peru, Ethiopia, Germany, Russian Federation, Viet Nam, Singapore, United States, Egypt, Sierra Leone, Madagascar, Ivory Coast, Thailand, Bolivia, Netherlands, Ireland, China, Slovakia, France, Nigeria, United Kingdom, Switzerland, Spain, Djibouti, Czech Republic, Zimbabwe, Suriname, Israel, Australia, Estonia, Indonesia</t>
  </si>
  <si>
    <t>TungstenMalipo Haiyu Tungsten Co., Ltd.</t>
  </si>
  <si>
    <t>Myanmar, Cambodia, Malaysia, Kazakhstan, Portugal, Mongolia, Austria, Luxembourg, Guyana, Korea, Republic of, Brazil, Chile, Laos, Colombia, Ecuador, Argentina, Hungary, Japan, India, Canada, Belgium, Namibia, Taiwan, Peru, Germany, Ethiopia, Russian Federation, Viet Nam, Singapore, United States, Egypt, Madagascar, Sierra Leone, Ivory Coast, Bolivia, Thailand, Netherlands, China, Ireland, Slovakia, France, Nigeria, United Kingdom, Switzerland, Spain, Djibouti, Czech Republic, Zimbabwe, Suriname, Israel, Australia, Indonesia, Estonia</t>
  </si>
  <si>
    <t>TinPT Aries Kencana Sejahtera</t>
  </si>
  <si>
    <t>Hedmarken</t>
  </si>
  <si>
    <t>GoldK.A. Rasmussen</t>
  </si>
  <si>
    <t>DRC- Congo (Kinshasa), Myanmar, Angola, Cambodia, Malaysia, Kazakhstan, Portugal, Mongolia, Austria, Luxembourg, Guyana, Brazil, Korea, Republic of, Chile, Laos, Ecuador, Colombia, Argentina, Hungary, South Sudan, Japan, Tanzania, Zambia, Congo (Brazzaville), India, Canada, Belgium, Namibia, Taiwan, Central African Republic, Peru, Germany, Ethiopia, Russian Federation, Burundi, Singapore, Viet Nam, United States, Egypt, Sierra Leone, Madagascar, Ivory Coast, Thailand, Bolivia, Netherlands, China, Ireland, Slovakia, France, Nigeria, Recycle/Scrap, Rwanda, United Kingdom, Switzerland, Spain, Djibouti, Czech Republic, Zimbabwe, Uganda, Suriname, Israel, Australia, Indonesia, Estonia</t>
  </si>
  <si>
    <t>TantalumF&amp;X Electro-Materials Ltd.</t>
  </si>
  <si>
    <t>GoldSungEel HiMetal Co., Ltd.</t>
  </si>
  <si>
    <t>Recycle/Scrap, China, Poland, Brazil, Australia, Kazakhstan, Bolivia, Peru, Indonesia</t>
  </si>
  <si>
    <t>TinFenix Metals</t>
  </si>
  <si>
    <t>Myanmar, Cambodia, Malaysia, Kazakhstan, Portugal, Austria, Mongolia, Luxembourg, Korea, Republic of, Brazil, Guyana, Chile, Laos, Ecuador, Colombia, Argentina, Hungary, Japan, India, Canada, Belgium, Namibia, Taiwan, Peru, Germany, Ethiopia, Russian Federation, Viet Nam, Singapore, United States, Egypt, Madagascar, Sierra Leone, Ivory Coast, Thailand, Bolivia, Netherlands, China, Ireland, Slovakia, Nigeria, France, Uzbekistan, United Kingdom, Switzerland, Spain, Djibouti, Czech Republic, Zimbabwe, Suriname, Israel, Australia, Indonesia, Estonia</t>
  </si>
  <si>
    <t>Sungai Samak</t>
  </si>
  <si>
    <t>Myanmar, Cambodia, Malaysia, Kazakhstan, Portugal, Austria, Mongolia, Luxembourg, Brazil, Guyana, Korea, Republic of, Chile, Laos, Colombia, Ecuador, Argentina, Hungary, Japan, India, Canada, Belgium, Namibia, Taiwan, Peru, Ethiopia, Germany, Russian Federation, Singapore, Viet Nam, United States, Egypt, Madagascar, Sierra Leone, Ivory Coast, Bolivia, Thailand, Netherlands, Ireland, China, Slovakia, France, Nigeria, United Kingdom, Switzerland, Spain, Djibouti, Czech Republic, Zimbabwe, Suriname, Israel, Australia, Indonesia, Estonia</t>
  </si>
  <si>
    <t>TinPT Sukses Inti Makmur</t>
  </si>
  <si>
    <t>United States, Japan, Rwanda, Sierra Leone, Thailand, Bolivia, India, Canada, Mozambique, Namibia, China, Korea, Republic of, Brazil, Zimbabwe, Australia, Germany, Ethiopia</t>
  </si>
  <si>
    <t>GoldSamduck Precious Metals</t>
  </si>
  <si>
    <t>DRC- Congo (Kinshasa), Canada, Russian Federation, Mozambique, China, Brazil, Thailand, Australia</t>
  </si>
  <si>
    <t>TantalumChangsha South Tantalum Niobium Co., Ltd.</t>
  </si>
  <si>
    <t>XinXing Haorong Electronic Material Co., Ltd.</t>
  </si>
  <si>
    <t>TantalumXinXing HaoRong Electronic Material Co., Ltd.</t>
  </si>
  <si>
    <t>GoldL'Orfebre S.A.</t>
  </si>
  <si>
    <t>GoldPease &amp; Curren</t>
  </si>
  <si>
    <t>GoldQG Refining, LLC</t>
  </si>
  <si>
    <t>DRC- Congo (Kinshasa), Myanmar, Cambodia, Malaysia, Kazakhstan, Portugal, Mongolia, Austria, Luxembourg, Brazil, Guyana, Korea, Republic of, Chile, Laos, Colombia, Ecuador, Argentina, Hungary, Japan, India, Canada, Belgium, Namibia, Taiwan, Peru, Ethiopia, Germany, Russian Federation, Singapore, Viet Nam, United States, Egypt, Sierra Leone, Madagascar, Ivory Coast, Thailand, Bolivia, Netherlands, China, Ireland, Slovakia, Nigeria, France, United Kingdom, Switzerland, Spain, Djibouti, Czech Republic, Zimbabwe, Suriname, Israel, Australia, Indonesia, Estonia</t>
  </si>
  <si>
    <t>TantalumJiujiang Zhongao Tantalum &amp; Niobium Co., Ltd.</t>
  </si>
  <si>
    <t>DRC- Congo (Kinshasa), Niger, Japan, Rwanda, Malaysia, Bolivia, Thailand, Switzerland, Portugal, Spain, Canada, Mozambique, China, Brazil, Chile, Australia, Nigeria, Peru, Indonesia</t>
  </si>
  <si>
    <t>GoldNihon Material Co., Ltd.</t>
  </si>
  <si>
    <t>Myanmar, Cambodia, Malaysia, Kazakhstan, Portugal, Mongolia, Austria, Luxembourg, Guyana, Korea, Republic of, Brazil, Chile, Laos, Colombia, Ecuador, Argentina, Hungary, Japan, India, Canada, Belgium, Namibia, Taiwan, South Africa, Peru, Germany, Ethiopia, Russian Federation, Singapore, Viet Nam, United States, Egypt, Madagascar, Sierra Leone, Ivory Coast, Bolivia, Thailand, Netherlands, Ireland, China, Slovakia, Nigeria, France, United Kingdom, Switzerland, Spain, Djibouti, Czech Republic, Zimbabwe, Suriname, Israel, Australia, Estonia, Indonesia</t>
  </si>
  <si>
    <t>GoldOhura Precious Metal Industry Co., Ltd.</t>
  </si>
  <si>
    <t>DRC- Congo (Kinshasa), Myanmar, Angola, Cambodia, Malaysia, Kazakhstan, Mongolia, Austria, Mozambique, Luxembourg, Korea, Republic of, Guyana, Laos, Ecuador, Colombia, Argentina, Hungary, South Sudan, Tanzania, Zambia, Congo (Brazzaville), India, Belgium, Namibia, Taiwan, South Africa, Central African Republic, Germany, Ethiopia, Russian Federation, Burundi, Viet Nam, Singapore, United States, Egypt, Sierra Leone, Madagascar, Ivory Coast, Netherlands, China, Ireland, Slovakia, France, United Kingdom, Kenya, Djibouti, Czech Republic, Zimbabwe, Uganda, Suriname, Israel, Australia, Indonesia, Estonia</t>
  </si>
  <si>
    <t>TinMalaysia Smelting Corporation (MSC)</t>
  </si>
  <si>
    <t>TinResind Industria e Comercio Ltda.</t>
  </si>
  <si>
    <t>Myanmar, Cambodia, Malaysia, Kazakhstan, Portugal, Mongolia, Austria, Luxembourg, Korea, Republic of, Brazil, Guyana, Chile, Laos, Colombia, Ecuador, Argentina, Hungary, Japan, India, Canada, Belgium, Namibia, Taiwan, Peru, Germany, Ethiopia, Russian Federation, Singapore, Viet Nam, Hong Kong, United States, Egypt, Madagascar, Sierra Leone, Ivory Coast, Bolivia, Thailand, Netherlands, China, Ireland, Slovakia, France, Nigeria, Philippines, United Kingdom, Switzerland, Spain, Djibouti, Czech Republic, Mexico, Zimbabwe, Suriname, Israel, Australia, Indonesia, Estonia</t>
  </si>
  <si>
    <t>GoldDowa</t>
  </si>
  <si>
    <t>United States, Japan, Philippines, Chile, Australia, Indonesia</t>
  </si>
  <si>
    <t>GoldSumitomo Metal Mining Co., Ltd.</t>
  </si>
  <si>
    <t>Singapore, Hong Kong, United States, Japan, Uzbekistan, United Kingdom, Malaysia, Bolivia, Switzerland, Canada, Belgium, China, South Africa, Mexico, Chile, Australia, Indonesia</t>
  </si>
  <si>
    <t>GoldTanaka Kikinzoku Kogyo K.K.</t>
  </si>
  <si>
    <t>United States, Peru, Indonesia</t>
  </si>
  <si>
    <t>GoldAdvanced Chemical Company</t>
  </si>
  <si>
    <t>Myanmar, Cambodia, Malaysia, Kazakhstan, Portugal, Mongolia, Austria, Luxembourg, Guyana, Brazil, Korea, Republic of, Chile, Laos, Ecuador, Colombia, Argentina, Hungary, Japan, India, Canada, Belgium, Namibia, Taiwan, Peru, Germany, Ethiopia, Russian Federation, Viet Nam, Singapore, United States, Egypt, Madagascar, Sierra Leone, Ivory Coast, Bolivia, Thailand, Netherlands, China, Ireland, Slovakia, France, Nigeria, United Kingdom, Switzerland, Spain, Djibouti, Czech Republic, Zimbabwe, Suriname, Israel, Australia, Indonesia, Estonia</t>
  </si>
  <si>
    <t>TinPT Timah Tbk Mentok</t>
  </si>
  <si>
    <t>GoldFujairah Gold FZC</t>
  </si>
  <si>
    <t>TinTin Technology &amp; Refining</t>
  </si>
  <si>
    <t>Myanmar, Cambodia, Malaysia, Kazakhstan, Portugal, Mongolia, Austria, Luxembourg, Guyana, Brazil, Korea, Republic of, Chile, Laos, Ecuador, Colombia, Argentina, Hungary, Japan, India, Canada, Belgium, Namibia, Taiwan, Peru, Germany, Ethiopia, Russian Federation, Singapore, Viet Nam, United States, Egypt, Sierra Leone, Madagascar, Ivory Coast, Thailand, Bolivia, Netherlands, Ireland, China, Slovakia, Nigeria, France, United Kingdom, Switzerland, Spain, Djibouti, Czech Republic, Zimbabwe, Israel, Australia, Estonia, Indonesia</t>
  </si>
  <si>
    <t>TantalumFIR Metals &amp; Resource Ltd.</t>
  </si>
  <si>
    <t>Myanmar, Cambodia, Malaysia, Kazakhstan, Portugal, Mongolia, Austria, Luxembourg, Brazil, Korea, Republic of, Guyana, Chile, Laos, Ecuador, Colombia, Argentina, Hungary, Japan, India, Canada, Belgium, Namibia, Taiwan, Peru, Germany, Ethiopia, Russian Federation, Viet Nam, Singapore, United States, Egypt, Madagascar, Sierra Leone, Ivory Coast, Bolivia, Thailand, Netherlands, China, Ireland, Slovakia, Nigeria, France, United Kingdom, Switzerland, Spain, Djibouti, Czech Republic, Zimbabwe, Suriname, Israel, Australia, Estonia, Indonesia</t>
  </si>
  <si>
    <t>TinPT Sariwiguna Binasentosa</t>
  </si>
  <si>
    <t>TinGuangdong Hanhe Non-Ferrous Metal Co., Ltd.</t>
  </si>
  <si>
    <t>Canada, Hong Kong, United States, China, Japan, Chile, Australia, Peru</t>
  </si>
  <si>
    <t>GoldTokuriki Honten Co., Ltd.</t>
  </si>
  <si>
    <t>Argentina, Papua New Guinea, Singapore, United States, Guinea, Japan, Canada, China, Brazil, Mexico, Chile, Australia, Peru</t>
  </si>
  <si>
    <t>TungstenJiangxi Yaosheng Tungsten Co., Ltd.</t>
  </si>
  <si>
    <t>Myanmar, Cambodia, Malaysia, Kazakhstan, Portugal, Mongolia, Austria, Luxembourg, Korea, Republic of, Brazil, Guyana, Chile, Laos, Ecuador, Colombia, Argentina, Hungary, Japan, India, Canada, Belgium, Namibia, Taiwan, Peru, Germany, Ethiopia, Russian Federation, Singapore, Viet Nam, United States, Egypt, Sierra Leone, Madagascar, Ivory Coast, Bolivia, Thailand, Netherlands, Ireland, China, Slovakia, France, Nigeria, United Kingdom, Switzerland, Spain, Djibouti, Czech Republic, Zimbabwe, Suriname, Israel, Australia, Indonesia, Estonia</t>
  </si>
  <si>
    <t>EE-44</t>
  </si>
  <si>
    <t>TantalumNPM Silmet AS</t>
  </si>
  <si>
    <t>Myanmar, Cambodia, Malaysia, Kazakhstan, Portugal, Mongolia, Austria, Luxembourg, Korea, Republic of, Guyana, Brazil, Chile, Laos, Colombia, Ecuador, Argentina, Hungary, Japan, India, Canada, Belgium, Namibia, Taiwan, Peru, Germany, Ethiopia, Russian Federation, Viet Nam, Singapore, United States, Egypt, Sierra Leone, Madagascar, Ivory Coast, Thailand, Bolivia, Netherlands, China, Ireland, Slovakia, France, Nigeria, United Kingdom, Switzerland, Spain, Djibouti, Czech Republic, Mexico, Zimbabwe, Suriname, Israel, Australia, Indonesia, Estonia</t>
  </si>
  <si>
    <t>TungstenNiagara Refining LLC</t>
  </si>
  <si>
    <t>DRC- Congo (Kinshasa), Myanmar, Angola, Cambodia, Malaysia, Kazakhstan, Portugal, Austria, Mongolia, Morocco, Luxembourg, Guyana, Korea, Republic of, Brazil, Chile, Laos, Colombia, Ecuador, Argentina, Hungary, South Sudan, Japan, Tanzania, Zambia, Congo (Brazzaville), India, Canada, Belgium, Namibia, Taiwan, Central African Republic, Peru, Ethiopia, Germany, Burundi, Russian Federation, Viet Nam, Singapore, United States, Egypt, Madagascar, Sierra Leone, Ivory Coast, Thailand, Bolivia, Netherlands, Ireland, China, Poland, Slovakia, France, Nigeria, Rwanda, United Kingdom, Switzerland, Spain, Djibouti, Czech Republic, Uganda, Zimbabwe, Suriname, Israel, Australia, Indonesia, Estonia</t>
  </si>
  <si>
    <t>TinThaisarco</t>
  </si>
  <si>
    <t>GoldLingbao Jinyuan Tonghui Refinery Co., Ltd.</t>
  </si>
  <si>
    <t>Guangdong</t>
  </si>
  <si>
    <t>GoldShenzhen CuiLu Gold Co., Ltd.</t>
  </si>
  <si>
    <t>Myanmar, Cambodia, Malaysia, Kazakhstan, Portugal, Mongolia, Austria, Luxembourg, Guyana, Korea, Republic of, Brazil, Chile, Laos, Ecuador, Colombia, Argentina, Hungary, Japan, India, Canada, Belgium, Namibia, Taiwan, Peru, Ethiopia, Germany, Russian Federation, Viet Nam, Singapore, United States, Egypt, Sierra Leone, Madagascar, Ivory Coast, Bolivia, Thailand, Netherlands, China, Ireland, Slovakia, France, Nigeria, United Kingdom, Switzerland, Spain, Djibouti, Czech Republic, Zimbabwe, Suriname, Israel, Australia, Indonesia, Estonia</t>
  </si>
  <si>
    <t>DRC- Congo (Kinshasa), Burundi, Niger, China, Rwanda, Brazil, Malaysia, Congo (Brazzaville), Nigeria, Bolivia, Indonesia</t>
  </si>
  <si>
    <t>TinPT Timah Nusantara</t>
  </si>
  <si>
    <t>DRC- Congo (Kinshasa), Myanmar, Cambodia, Malaysia, Kazakhstan, Portugal, Austria, Mongolia, Luxembourg, Brazil, Korea, Republic of, Guyana, Chile, Laos, Colombia, Ecuador, Argentina, Hungary, Japan, India, Canada, Belgium, Namibia, Taiwan, Peru, Ethiopia, Germany, Russian Federation, Singapore, Viet Nam, United States, Egypt, Madagascar, Sierra Leone, Ivory Coast, Bolivia, Thailand, Netherlands, China, Ireland, Slovakia, France, Nigeria, United Kingdom, Switzerland, Spain, Djibouti, Czech Republic, Zimbabwe, Suriname, Israel, Australia, Estonia, Indonesia</t>
  </si>
  <si>
    <t>TinMagnu's Minerais Metais e Ligas Ltda.</t>
  </si>
  <si>
    <t>DRC- Congo (Kinshasa), Argentina, United States, Japan, Zambia, Switzerland, Canada, China, Australia, Chile, Peru, Germany, Indonesia</t>
  </si>
  <si>
    <t>GoldCCR Refinery - Glencore Canada Corporation</t>
  </si>
  <si>
    <t>DRC- Congo (Kinshasa), Myanmar, Cambodia, Malaysia, Kazakhstan, Portugal, Mongolia, Austria, Luxembourg, Brazil, Korea, Republic of, Guyana, Chile, Laos, Ecuador, Colombia, Argentina, Hungary, Japan, India, Canada, Belgium, Namibia, Taiwan, Peru, Germany, Ethiopia, Russian Federation, Singapore, Viet Nam, United States, Egypt, Sierra Leone, Madagascar, Ivory Coast, Bolivia, Thailand, Netherlands, Ireland, China, Slovakia, France, Nigeria, United Kingdom, Switzerland, Spain, Djibouti, Czech Republic, Zimbabwe, Suriname, Israel, Australia, Estonia, Indonesia</t>
  </si>
  <si>
    <t>TantalumAMG Brasil</t>
  </si>
  <si>
    <t>Myanmar, Hong Kong, United States, Malaysia, Bolivia, Canada, Belgium, China, Brazil, Australia, Peru, Ethiopia, Germany, Indonesia</t>
  </si>
  <si>
    <t>TinTin Smelting Branch of Yunnan Tin Co., Ltd.</t>
  </si>
  <si>
    <t>GoldInternational Precious Metal Refiners</t>
  </si>
  <si>
    <t>China, Peru</t>
  </si>
  <si>
    <t>GoldShandong Gold Smelting Co., Ltd.</t>
  </si>
  <si>
    <t>Myanmar, Cambodia, Malaysia, Kazakhstan, Portugal, Austria, Mongolia, Luxembourg, Guyana, Brazil, Korea, Republic of, Chile, Laos, Ecuador, Colombia, Argentina, Hungary, Japan, India, Canada, Belgium, Namibia, Taiwan, Peru, Ethiopia, Germany, Russian Federation, Viet Nam, Singapore, United States, Egypt, Madagascar, Sierra Leone, Ivory Coast, Thailand, Bolivia, Netherlands, Ireland, China, Slovakia, France, Nigeria, Recycle/Scrap, United Kingdom, Switzerland, Spain, Djibouti, Czech Republic, Zimbabwe, Suriname, Israel, Australia, Estonia, Indonesia</t>
  </si>
  <si>
    <t>TantalumTelex Metals</t>
  </si>
  <si>
    <t>Viet Nam, Turkey, Brazil</t>
  </si>
  <si>
    <t>TinAn Vinh Joint Stock Mineral Processing Company</t>
  </si>
  <si>
    <t>GoldEco-System Recycling Co., Ltd. West Plant</t>
  </si>
  <si>
    <t>Taiwan, Brazil</t>
  </si>
  <si>
    <t>TinEstanho de Rondonia S.A.</t>
  </si>
  <si>
    <t>United States, China</t>
  </si>
  <si>
    <t>GoldGeib Refining Corporation</t>
  </si>
  <si>
    <t>Canada, Austria, Mongolia, Papua New Guinea, Mozambique, Hong Kong, Japan, United Kingdom, Congo (Brazzaville), Chile</t>
  </si>
  <si>
    <t>GoldMitsubishi Materials Corporation</t>
  </si>
  <si>
    <t>Japan, Italy, Mexico, Australia</t>
  </si>
  <si>
    <t>GoldJapan Mint</t>
  </si>
  <si>
    <t>TungstenHANNAE FOR T Co., Ltd.</t>
  </si>
  <si>
    <t>GoldDijllah Gold Refinery FZC</t>
  </si>
  <si>
    <t>Hong Kong SAR</t>
  </si>
  <si>
    <t>Singapore, Viet Nam, Hong Kong, Philippines, Japan, Malaysia, Thailand, Switzerland, Canada, Mozambique, China, Taiwan, South Africa, France, Australia, Peru, Laos, Germany</t>
  </si>
  <si>
    <t>GoldHeraeus Metals Hong Kong Ltd.</t>
  </si>
  <si>
    <t>GoldPenglai Penggang Gold Industry Co., Ltd.</t>
  </si>
  <si>
    <t>Tantalum5D Production OU</t>
  </si>
  <si>
    <t>TungstenJiangxi Minmetals Gao'an Non-ferrous Metals Co., Ltd.</t>
  </si>
  <si>
    <t>TungstenJiangwu H.C. Starck Tungsten Products Co., Ltd.</t>
  </si>
  <si>
    <t>Recycle/Scrap, Canada, Hong Kong, United States, Japan, China, Brazil, Germany, Indonesia</t>
  </si>
  <si>
    <t>GoldAurubis AG</t>
  </si>
  <si>
    <t>TungstenGanzhou Haichuang Tungsten Co., Ltd.</t>
  </si>
  <si>
    <t>Haryana</t>
  </si>
  <si>
    <t>United States, India</t>
  </si>
  <si>
    <t>GoldMMTC-PAMP India Pvt., Ltd.</t>
  </si>
  <si>
    <t>Myanmar, Cambodia, Malaysia, Kazakhstan, Portugal, Mongolia, Austria, Luxembourg, Guyana, Korea, Republic of, Brazil, Chile, Laos, Ecuador, Colombia, Argentina, Hungary, Japan, India, Canada, Belgium, Namibia, Taiwan, South Africa, Peru, Ethiopia, Germany, Russian Federation, Viet Nam, Singapore, United States, Egypt, Sierra Leone, Madagascar, Ivory Coast, Bolivia, Thailand, Netherlands, China, Ireland, Slovakia, France, Nigeria, United Kingdom, Switzerland, Spain, Djibouti, Czech Republic, Zimbabwe, Suriname, Israel, Australia, Estonia, Indonesia</t>
  </si>
  <si>
    <t>TungstenKennametal Huntsville</t>
  </si>
  <si>
    <t>Zimbabwe</t>
  </si>
  <si>
    <t>GoldFidelity Printers and Refiners Ltd.</t>
  </si>
  <si>
    <t>Japan, Rwanda, Sierra Leone, Bolivia, India, Canada, Mozambique, Namibia, China, Brazil, Zimbabwe, Australia, Germany, Ethiopia</t>
  </si>
  <si>
    <t>TantalumTANIOBIS Japan Co., Ltd.</t>
  </si>
  <si>
    <t>GoldGold by Gold Colombia</t>
  </si>
  <si>
    <t>TinYunnan Yunfan Non-ferrous Metals Co., Ltd.</t>
  </si>
  <si>
    <t>China, South Africa</t>
  </si>
  <si>
    <t>GoldMetalor Technologies (Suzhou) Ltd.</t>
  </si>
  <si>
    <t>GoldLT Metal Ltd.</t>
  </si>
  <si>
    <t>Myanmar, Cambodia, Malaysia, Kazakhstan, Portugal, Mongolia, Austria, Luxembourg, Korea, Republic of, Brazil, Guyana, Chile, Laos, Ecuador, Argentina, Hungary, Japan, India, Canada, Belgium, Namibia, Taiwan, Peru, Ethiopia, Germany, Russian Federation, Viet Nam, Singapore, United States, Egypt, Madagascar, Sierra Leone, Ivory Coast, Bolivia, Thailand, Netherlands, China, Ireland, Slovakia, Nigeria, France, United Kingdom, Switzerland, Spain, Djibouti, Czech Republic, Zimbabwe, Suriname, Israel, Australia, Indonesia, Estonia</t>
  </si>
  <si>
    <t>Germany</t>
  </si>
  <si>
    <t>GoldWIELAND Edelmetalle GmbH</t>
  </si>
  <si>
    <t>Canada, Sweden, Ireland, China, Finland, Indonesia</t>
  </si>
  <si>
    <t>GoldBoliden AB</t>
  </si>
  <si>
    <t>DRC- Congo (Kinshasa), Myanmar, Cambodia, Malaysia, Kazakhstan, Portugal, Austria, Mongolia, Luxembourg, Brazil, Guyana, Korea, Republic of, Chile, Laos, Ecuador, Colombia, Argentina, Hungary, Japan, India, Canada, Belgium, Namibia, Taiwan, Peru, Ethiopia, Germany, Russian Federation, Singapore, Viet Nam, United States, Egypt, Madagascar, Sierra Leone, Ivory Coast, Thailand, Bolivia, Netherlands, China, Ireland, Slovakia, France, Nigeria, United Kingdom, Switzerland, Spain, Djibouti, Czech Republic, Zimbabwe, Suriname, Israel, Australia, Estonia, Indonesia</t>
  </si>
  <si>
    <t>TinMetallo Belgium N.V.</t>
  </si>
  <si>
    <t>DRC- Congo (Kinshasa), Viet Nam, Japan, China, Malaysia, Peru, Indonesia</t>
  </si>
  <si>
    <t>TinVQB Mineral and Trading Group JSC</t>
  </si>
  <si>
    <t>Russian Federation, Taiwan, Germany</t>
  </si>
  <si>
    <t>GoldSOE Shyolkovsky Factory of Secondary Precious Metals</t>
  </si>
  <si>
    <t>Turkey, Brazil, Australia, Indonesia</t>
  </si>
  <si>
    <t>GoldAtasay Kuyumculuk Sanayi Ve Ticaret A.S.</t>
  </si>
  <si>
    <t>GoldCGR Metalloys Pvt Ltd.</t>
  </si>
  <si>
    <t>Canada, United States, Japan, China, Australia</t>
  </si>
  <si>
    <t>GoldIshifuku Metal Industry Co., Ltd.</t>
  </si>
  <si>
    <t>DRC- Congo (Kinshasa), Myanmar, Cambodia, Malaysia, Kazakhstan, Portugal, Armenia, Austria, Mongolia, Mozambique, Luxembourg, Guyana, Brazil, Korea, Republic of, Chile, Laos, Ecuador, Colombia, Argentina, Hungary, Japan, India, Canada, Belgium, Namibia, Taiwan, Peru, Ethiopia, Germany, Russian Federation, Singapore, Viet Nam, United States, Egypt, Madagascar, Sierra Leone, Ivory Coast, Bolivia, Thailand, Netherlands, Ireland, China, Slovakia, Nigeria, France, United Kingdom, Switzerland, Spain, Djibouti, Czech Republic, Mexico, Zimbabwe, Suriname, Israel, Australia, Indonesia, Estonia</t>
  </si>
  <si>
    <t>TinPT Stanindo Inti Perkasa</t>
  </si>
  <si>
    <t>Hong Kong, United States, China, Japan, Australia, Switzerland, Peru</t>
  </si>
  <si>
    <t>GoldMetalor Technologies (Hong Kong) Ltd.</t>
  </si>
  <si>
    <t>GoldPlanta Recuperadora de Metales SpA</t>
  </si>
  <si>
    <t>GoldAugmont Enterprises Private Limited</t>
  </si>
  <si>
    <t>GoldEmerald Jewel Industry India Limited (Unit 2)</t>
  </si>
  <si>
    <t>GoldMarsam Metals</t>
  </si>
  <si>
    <t>TungstenJiangxi Tonggu Non-ferrous Metallurgical &amp; Chemical Co., Ltd.</t>
  </si>
  <si>
    <t>DRC- Congo (Kinshasa), Myanmar, Angola, Cambodia, Malaysia, Kazakhstan, Portugal, Mongolia, Austria, Mozambique, Luxembourg, Brazil, Korea, Republic of, Guyana, Chile, Laos, Ecuador, Colombia, Argentina, South Sudan, Hungary, Japan, Tanzania, Zambia, Congo (Brazzaville), India, Canada, Belgium, Namibia, Taiwan, Central African Republic, Peru, Ethiopia, Germany, Russian Federation, Burundi, Viet Nam, Singapore, United States, Egypt, Madagascar, Sierra Leone, Ivory Coast, Thailand, Bolivia, Netherlands, China, Ireland, Slovakia, Nigeria, France, Rwanda, United Kingdom, Switzerland, Spain, Djibouti, Czech Republic, Zimbabwe, Uganda, Suriname, Israel, Australia, Estonia, Indonesia</t>
  </si>
  <si>
    <t>TantalumGlobal Advanced Metals Boyertown</t>
  </si>
  <si>
    <t>TinGejiu City Fuxiang Industry and Trade Co., Ltd.</t>
  </si>
  <si>
    <t>Canada, Mozambique, Australia, Switzerland</t>
  </si>
  <si>
    <t>GoldPX Precinox S.A.</t>
  </si>
  <si>
    <t>TungstenMoliren Ltd.</t>
  </si>
  <si>
    <t>TungstenOOO “Technolom” 2</t>
  </si>
  <si>
    <t>Canada, United States, China, Mexico, Switzerland</t>
  </si>
  <si>
    <t>GoldMetalor USA Refining Corporation</t>
  </si>
  <si>
    <t>Chhattisgarh</t>
  </si>
  <si>
    <t>TinPrecious Minerals and Smelting Limited</t>
  </si>
  <si>
    <t>TinFabrica Auricchio Industria e Comercio Ltda.</t>
  </si>
  <si>
    <t>Brazil, Australia, Kyrgyzstan</t>
  </si>
  <si>
    <t>GoldKyrgyzaltyn JSC</t>
  </si>
  <si>
    <t>Austria, Indonesia</t>
  </si>
  <si>
    <t>GoldOgussa Osterreichische Gold- und Silber-Scheideanstalt GmbH</t>
  </si>
  <si>
    <t>China, Japan, Taiwan, Brazil</t>
  </si>
  <si>
    <t>TinRui Da Hung</t>
  </si>
  <si>
    <t>GoldKennecott Utah Copper LLC</t>
  </si>
  <si>
    <t>GoldDongwu Gold Group</t>
  </si>
  <si>
    <t>TinPT Rajawali Rimba Perkasa</t>
  </si>
  <si>
    <t>GoldLingbao Gold Co., Ltd.</t>
  </si>
  <si>
    <t>Gold8853 S.p.A.</t>
  </si>
  <si>
    <t>GoldAfrican Gold Refinery</t>
  </si>
  <si>
    <t>Brazil</t>
  </si>
  <si>
    <t>TantalumMineracao Taboca S.A.</t>
  </si>
  <si>
    <t>DRC- Congo (Kinshasa), Myanmar, Cambodia, Malaysia, Kazakhstan, Portugal, Mongolia, Austria, Mozambique, Luxembourg, Korea, Republic of, Brazil, Guyana, Chile, Laos, Ecuador, Colombia, Argentina, Hungary, Japan, Congo (Brazzaville), India, Canada, Belgium, Namibia, Taiwan, Germany, Ethiopia, Burundi, Russian Federation, Singapore, Viet Nam, United States, Egypt, Sierra Leone, Madagascar, Ivory Coast, Thailand, Bolivia, Netherlands, Ireland, China, Slovakia, Nigeria, France, Rwanda, United Kingdom, Switzerland, Spain, Djibouti, Czech Republic, Zimbabwe, Suriname, Israel, Australia, Indonesia, Estonia</t>
  </si>
  <si>
    <t>TantalumTANIOBIS Smelting GmbH &amp; Co. KG</t>
  </si>
  <si>
    <t>DRC- Congo (Kinshasa), Canada, Russian Federation, China, Brazil, Malaysia, Australia, Bolivia, Peru, Indonesia</t>
  </si>
  <si>
    <t>TungstenJiangxi Xinsheng Tungsten Industry Co., Ltd.</t>
  </si>
  <si>
    <t>Canada, Hong Kong, United States, Japan, China, Korea, Republic of, Mexico, Australia</t>
  </si>
  <si>
    <t>GoldHwaSeong CJ CO., LTD.</t>
  </si>
  <si>
    <t>Canada, Russian Federation, Philippines, China, Brazil, Italy, Malaysia, Bolivia, Peru, Switzerland</t>
  </si>
  <si>
    <t>GoldJSC Novosibirsk Refinery</t>
  </si>
  <si>
    <t>TungstenOOO “Technolom” 1</t>
  </si>
  <si>
    <t>TungstenFujian Xinlu Tungsten</t>
  </si>
  <si>
    <t>GoldKyshtym Copper-Electrolytic Plant ZAO</t>
  </si>
  <si>
    <t>Czech Republic</t>
  </si>
  <si>
    <t>GoldSAFINA A.S.</t>
  </si>
  <si>
    <t>Myanmar, Cambodia, Malaysia, Kazakhstan, Portugal, Austria, Mongolia, Luxembourg, Guyana, Korea, Republic of, Brazil, Chile, Laos, Colombia, Ecuador, Argentina, Hungary, Japan, India, Canada, Belgium, Namibia, Taiwan, Peru, Ethiopia, Germany, Russian Federation, Viet Nam, Singapore, United States, Egypt, Madagascar, Sierra Leone, Ivory Coast, Bolivia, Thailand, Netherlands, Ireland, China, Slovakia, Nigeria, France, United Kingdom, Switzerland, Djibouti, Czech Republic, Zimbabwe, Suriname, Israel, Australia, Estonia, Indonesia</t>
  </si>
  <si>
    <t>TantalumSolikamsk Magnesium Works OAO</t>
  </si>
  <si>
    <t>GoldEco-System Recycling Co., Ltd. North Plant</t>
  </si>
  <si>
    <t>GoldItalpreziosi</t>
  </si>
  <si>
    <t>TungstenYUDU ANSHENG TUNGSTEN CO., LTD.</t>
  </si>
  <si>
    <t>Recycle/Scrap, Korea, Republic of, Brazil, South Africa, Australia</t>
  </si>
  <si>
    <t>GoldDSC (Do Sung Corporation)</t>
  </si>
  <si>
    <t>DRC- Congo (Kinshasa), Myanmar, Angola, Cambodia, Malaysia, Kazakhstan, Portugal, Mongolia, Austria, Luxembourg, Korea, Republic of, Brazil, Guyana, Chile, Laos, Colombia, Ecuador, Argentina, Hungary, South Sudan, Japan, Tanzania, Zambia, Congo (Brazzaville), India, Canada, Belgium, Namibia, Taiwan, Central African Republic, Peru, Germany, Ethiopia, Burundi, Russian Federation, Singapore, Viet Nam, United States, Egypt, Sierra Leone, Madagascar, Ivory Coast, Thailand, Bolivia, Netherlands, Ireland, China, Slovakia, Nigeria, France, Rwanda, United Kingdom, Switzerland, Spain, Djibouti, Czech Republic, Uganda, Zimbabwe, Suriname, Israel, Australia, Estonia, Indonesia</t>
  </si>
  <si>
    <t>TantalumGlobal Advanced Metals Aizu</t>
  </si>
  <si>
    <t>Turkey</t>
  </si>
  <si>
    <t>GoldIstanbul Gold Refinery</t>
  </si>
  <si>
    <t>Russian Federation</t>
  </si>
  <si>
    <t>GoldShandong Tiancheng Biological Gold Industrial Co., Ltd.</t>
  </si>
  <si>
    <t>GoldMetallix Refining Inc.</t>
  </si>
  <si>
    <t>GoldSellem Industries Ltd.</t>
  </si>
  <si>
    <t>Canada, Brazil, Malaysia, Bolivia, Chile, Australia, Switzerland, Peru, Germany, Ethiopia, Indonesia</t>
  </si>
  <si>
    <t>GoldPT Aneka Tambang (Persero) Tbk</t>
  </si>
  <si>
    <t>Canada, United States, Japan, Australia, Chile, Peru, Indonesia</t>
  </si>
  <si>
    <t>GoldChugai Mining</t>
  </si>
  <si>
    <t>DRC- Congo (Kinshasa), Myanmar, Angola, Cambodia, Malaysia, Kazakhstan, Portugal, Austria, Mongolia, Mozambique, Luxembourg, Korea, Republic of, Brazil, Guyana, Chile, Laos, Colombia, Ecuador, Argentina, South Sudan, Hungary, Japan, Tanzania, Zambia, Congo (Brazzaville), India, Canada, Belgium, Namibia, Taiwan, Central African Republic, Peru, Ethiopia, Germany, Burundi, Russian Federation, Singapore, Viet Nam, United States, Egypt, Sierra Leone, Madagascar, Ivory Coast, Thailand, Bolivia, Netherlands, China, Ireland, Slovakia, Nigeria, France, Rwanda, United Kingdom, Switzerland, Spain, Djibouti, Czech Republic, Uganda, Zimbabwe, Suriname, Israel, Australia, Estonia, Indonesia</t>
  </si>
  <si>
    <t>TantalumTANIOBIS GmbH</t>
  </si>
  <si>
    <t>DRC- Congo (Kinshasa), Myanmar, Cambodia, Malaysia, Kazakhstan, Portugal, Mongolia, Austria, Luxembourg, Korea, Republic of, Brazil, Guyana, Chile, Laos, Ecuador, Colombia, Argentina, Hungary, Japan, India, Canada, Belgium, Namibia, Taiwan, Peru, Ethiopia, Germany, Russian Federation, Viet Nam, Singapore, United States, Egypt, Sierra Leone, Madagascar, Ivory Coast, Bolivia, Thailand, Netherlands, Ireland, China, Slovakia, Nigeria, France, Philippines, Rwanda, United Kingdom, Switzerland, Spain, Djibouti, Czech Republic, Zimbabwe, Suriname, Israel, Australia, Estonia, Indonesia</t>
  </si>
  <si>
    <t>TantalumXIMEI RESOURCES (GUANGDONG) LIMITED</t>
  </si>
  <si>
    <t>DRC- Congo (Kinshasa), Myanmar, Cambodia, Malaysia, Kazakhstan, Portugal, Mongolia, Austria, Luxembourg, Guyana, Korea, Republic of, Brazil, Chile, Laos, Ecuador, Colombia, Argentina, Hungary, Japan, India, Canada, Belgium, Namibia, Taiwan, Peru, Germany, Ethiopia, Russian Federation, Singapore, Viet Nam, United States, Egypt, Madagascar, Sierra Leone, Ivory Coast, Thailand, Bolivia, Netherlands, Ireland, China, Slovakia, Nigeria, France, Niger, Rwanda, United Kingdom, Switzerland, Spain, Djibouti, Czech Republic, Mexico, Zimbabwe, Suriname, Israel, Australia, Indonesia, Estonia</t>
  </si>
  <si>
    <t>TungstenXiamen Tungsten Co., Ltd.</t>
  </si>
  <si>
    <t>Myanmar, Cambodia, Malaysia, Kazakhstan, Portugal, Austria, Mongolia, Luxembourg, Guyana, Korea, Republic of, Brazil, Chile, Laos, Ecuador, Colombia, Argentina, Hungary, Japan, India, Canada, Belgium, Namibia, Taiwan, Peru, Germany, Ethiopia, Russian Federation, Singapore, Viet Nam, United States, Egypt, Madagascar, Sierra Leone, Ivory Coast, Thailand, Bolivia, Netherlands, Ireland, China, Slovakia, France, Nigeria, Philippines, United Kingdom, Switzerland, Spain, Djibouti, Czech Republic, Zimbabwe, Suriname, Israel, Australia, Estonia, Indonesia</t>
  </si>
  <si>
    <t>TinPT Babel Inti Perkasa</t>
  </si>
  <si>
    <t>United States, China, Japan</t>
  </si>
  <si>
    <t>GoldShandong Zhaojin Gold &amp; Silver Refinery Co., Ltd.</t>
  </si>
  <si>
    <t>Brazil, South Africa, Australia</t>
  </si>
  <si>
    <t>GoldAngloGold Ashanti Corrego do Sitio Mineracao</t>
  </si>
  <si>
    <t>TungstenAlbasteel Industria e Comercio de Ligas Para Fundicao Ltd.</t>
  </si>
  <si>
    <t>TinLuna Smelter, Ltd.</t>
  </si>
  <si>
    <t>GoldAl Etihad Gold Refinery DMCC</t>
  </si>
  <si>
    <t>GoldWEEEREFINING</t>
  </si>
  <si>
    <t>Canada, United States, Japan, Guyana, Mexico, Suriname, Chile, Switzerland, Peru, Germany</t>
  </si>
  <si>
    <t>GoldRoyal Canadian Mint</t>
  </si>
  <si>
    <t>Myanmar, Cambodia, Malaysia, Kazakhstan, Portugal, Mongolia, Austria, Mozambique, Luxembourg, Guyana, Korea, Republic of, Brazil, Chile, Laos, Ecuador, Colombia, Argentina, Hungary, Japan, India, Canada, Belgium, Namibia, Taiwan, Peru, Germany, Ethiopia, Russian Federation, Singapore, Viet Nam, United States, Egypt, Madagascar, Sierra Leone, Ivory Coast, Bolivia, Thailand, Netherlands, China, Ireland, Slovakia, France, Nigeria, Rwanda, United Kingdom, Switzerland, Spain, Djibouti, Czech Republic, Zimbabwe, Suriname, Israel, Australia, Indonesia, Estonia</t>
  </si>
  <si>
    <t>TungstenH.C. Starck Tungsten GmbH</t>
  </si>
  <si>
    <t>Canada, Papua New Guinea, Japan, Indonesia</t>
  </si>
  <si>
    <t>TinMitsubishi Materials Corporation</t>
  </si>
  <si>
    <t>Canada, China, Japan, Australia</t>
  </si>
  <si>
    <t>GoldMitsui Mining and Smelting Co., Ltd.</t>
  </si>
  <si>
    <t>Myanmar, Cambodia, Malaysia, Kazakhstan, Portugal, Austria, Mongolia, Luxembourg, Guyana, Brazil, Korea, Republic of, Chile, Laos, Colombia, Ecuador, Argentina, Hungary, Japan, India, Canada, Belgium, Namibia, Taiwan, Peru, Ethiopia, Germany, Russian Federation, Singapore, Viet Nam, United States, Egypt, Sierra Leone, Madagascar, Ivory Coast, Thailand, Bolivia, Netherlands, Ireland, China, Slovakia, France, Nigeria, United Kingdom, Switzerland, Spain, Djibouti, Czech Republic, Zimbabwe, Suriname, Israel, Australia, Estonia, Indonesia</t>
  </si>
  <si>
    <t>TinPT Prima Timah Utama</t>
  </si>
  <si>
    <t>Russian Federation, Taiwan, Brazil, Australia, Switzerland</t>
  </si>
  <si>
    <t>GoldJSC Uralelectromed</t>
  </si>
  <si>
    <t>TantalumJiangxi Tuohong New Raw Material</t>
  </si>
  <si>
    <t>Saudi Arabia, Turkey, United Arab Emirates</t>
  </si>
  <si>
    <t>GoldNadir Metal Rafineri San. Ve Tic. A.S.</t>
  </si>
  <si>
    <t>Singapore, Hong Kong, United States, Japan, Uzbekistan, United Kingdom, Malaysia, Switzerland, Canada, Belgium, China, South Africa, Mexico, Chile, Australia</t>
  </si>
  <si>
    <t>GoldDaye Non-Ferrous Metals Mining Ltd.</t>
  </si>
  <si>
    <t>Recycle/Scrap, Russian Federation, Viet Nam, United States, China, Bolivia, Portugal</t>
  </si>
  <si>
    <t>TungstenKennametal Fallon</t>
  </si>
  <si>
    <t>TungstenPhilippine Chuangxin Industrial Co., Inc.</t>
  </si>
  <si>
    <t>TungstenNPP Tyazhmetprom LLC</t>
  </si>
  <si>
    <t>GoldDegussa Sonne / Mond Goldhandel GmbH</t>
  </si>
  <si>
    <t>Russian Federation, Papua New Guinea, Japan, Malaysia, Bolivia, Canada, Mongolia, Mozambique, China, Poland, Brazil, Australia, Peru, Tajikistan, Kyrgyzstan, Indonesia</t>
  </si>
  <si>
    <t>GoldGold Refinery of Zijin Mining Group Co., Ltd.</t>
  </si>
  <si>
    <t>Singapore, United States, Japan, Kazakhstan, India, China, Korea, Republic of, Brazil, South Africa, Australia, Chile, Peru, Indonesia</t>
  </si>
  <si>
    <t>TinPT Cipta Persada Mulia</t>
  </si>
  <si>
    <t>Myanmar, Cambodia, Malaysia, Kazakhstan, Portugal, Austria, Mongolia, Luxembourg, Korea, Republic of, Guyana, Brazil, Chile, Laos, Ecuador, Colombia, Argentina, Hungary, Japan, India, Canada, Belgium, Namibia, Taiwan, Peru, Ethiopia, Germany, Russian Federation, Singapore, Viet Nam, United States, Egypt, Madagascar, Sierra Leone, Ivory Coast, Thailand, Bolivia, Netherlands, China, Ireland, Slovakia, Nigeria, France, United Kingdom, Switzerland, Spain, Djibouti, Czech Republic, Zimbabwe, Suriname, Israel, Australia, Estonia, Indonesia</t>
  </si>
  <si>
    <t>GoldKojima Chemicals Co., Ltd.</t>
  </si>
  <si>
    <t>GoldNH Recytech Company</t>
  </si>
  <si>
    <t>Canada, Hong Kong, United States, China, Uzbekistan, Bermuda, Malaysia, Australia, Chile, Peru, Indonesia</t>
  </si>
  <si>
    <t>GoldAsahi Refining USA Inc.</t>
  </si>
  <si>
    <t>China, Japan, Korea, Republic of, Mexico, Chile, Bolivia</t>
  </si>
  <si>
    <t>GoldCaridad</t>
  </si>
  <si>
    <t>DRC- Congo (Kinshasa), Myanmar, Cambodia, Malaysia, Kazakhstan, Portugal, Mongolia, Austria, Luxembourg, Korea, Republic of, Guyana, Brazil, Chile, Laos, Ecuador, Colombia, Argentina, Hungary, Japan, India, Canada, Belgium, Namibia, Taiwan, Peru, Germany, Ethiopia, Russian Federation, Viet Nam, Singapore, United States, Egypt, Sierra Leone, Madagascar, Ivory Coast, Bolivia, Thailand, Netherlands, Ireland, China, Slovakia, Nigeria, France, United Kingdom, Switzerland, Spain, Djibouti, Czech Republic, Zimbabwe, Suriname, Israel, Australia, Estonia, Indonesia</t>
  </si>
  <si>
    <t>TungstenGanzhou Jiangwu Ferrotungsten Co., Ltd.</t>
  </si>
  <si>
    <t>TinPT Bangka Serumpun</t>
  </si>
  <si>
    <t>Myanmar, Angola, Cambodia, Malaysia, Kazakhstan, Portugal, Austria, Mongolia, Luxembourg, Guyana, Brazil, Korea, Republic of, Chile, Laos, Colombia, Ecuador, Argentina, Hungary, South Sudan, Japan, Tanzania, Zambia, Congo (Brazzaville), India, Canada, Belgium, Namibia, Taiwan, Central African Republic, Peru, Ethiopia, Germany, Russian Federation, Burundi, Singapore, Viet Nam, United States, Egypt, Madagascar, Sierra Leone, Ivory Coast, Bolivia, Thailand, Netherlands, China, Ireland, Slovakia, Nigeria, France, Rwanda, United Kingdom, Switzerland, Spain, Djibouti, Czech Republic, Uganda, Zimbabwe, Suriname, Israel, Australia, Indonesia, Estonia</t>
  </si>
  <si>
    <t>TantalumTaki Chemical Co., Ltd.</t>
  </si>
  <si>
    <t>Myanmar, Cambodia, Malaysia, Kazakhstan, Portugal, Austria, Mongolia, Luxembourg, Guyana, Brazil, Korea, Republic of, Chile, Laos, Ecuador, Colombia, Argentina, Hungary, Japan, India, Canada, Belgium, Namibia, Taiwan, Peru, Germany, Ethiopia, Russian Federation, Viet Nam, Singapore, United States, Egypt, Sierra Leone, Madagascar, Ivory Coast, Thailand, Bolivia, Netherlands, China, Ireland, Slovakia, Nigeria, France, United Kingdom, Switzerland, Spain, Djibouti, Czech Republic, Zimbabwe, Suriname, Israel, Australia, Indonesia, Estonia</t>
  </si>
  <si>
    <t>TinMinsur</t>
  </si>
  <si>
    <t>GoldAbington Reldan Metals, LLC</t>
  </si>
  <si>
    <t>Canada, Mongolia, Mozambique, China, Philippines, Thailand, Australia, Switzerland, Laos, Germany, Ethiopia</t>
  </si>
  <si>
    <t>GoldZhongyuan Gold Smelter of Zhongjin Gold Corporation</t>
  </si>
  <si>
    <t>Recycle/Scrap, Australia, Switzerland, Germany</t>
  </si>
  <si>
    <t>GoldCendres + Metaux S.A.</t>
  </si>
  <si>
    <t>Myanmar, Cambodia, Malaysia, Kazakhstan, Portugal, Mongolia, Austria, Luxembourg, Guyana, Korea, Republic of, Brazil, Chile, Laos, Ecuador, Argentina, Hungary, Japan, India, Canada, Belgium, Namibia, Taiwan, Peru, Germany, Ethiopia, Russian Federation, Viet Nam, United States, Egypt, Sierra Leone, Madagascar, Ivory Coast, Thailand, Bolivia, Netherlands, China, Ireland, Slovakia, Nigeria, France, United Kingdom, Switzerland, Spain, Djibouti, Czech Republic, Zimbabwe, Suriname, Israel, Australia, Estonia, Indonesia</t>
  </si>
  <si>
    <t>TungstenJiangxi Gan Bei Tungsten Co., Ltd.</t>
  </si>
  <si>
    <t>TungstenArtek LLC</t>
  </si>
  <si>
    <t>Pegantungan</t>
  </si>
  <si>
    <t>Myanmar, Cambodia, Malaysia, Kazakhstan, Portugal, Austria, Mongolia, Luxembourg, Guyana, Brazil, Korea, Republic of, Chile, Laos, Ecuador, Colombia, Argentina, Hungary, Japan, India, Canada, Belgium, Namibia, Taiwan, Peru, Germany, Ethiopia, Russian Federation, Singapore, Viet Nam, United States, Egypt, Sierra Leone, Madagascar, Ivory Coast, Thailand, Bolivia, Netherlands, Ireland, China, Slovakia, France, Nigeria, United Kingdom, Switzerland, Spain, Djibouti, Czech Republic, Zimbabwe, Suriname, Israel, Australia, Indonesia, Estonia</t>
  </si>
  <si>
    <t>TinPT Belitung Industri Sejahtera</t>
  </si>
  <si>
    <t>TungstenTANIOBIS Smelting GmbH &amp; Co. KG</t>
  </si>
  <si>
    <t>Papua New Guinea, Hong Kong, Guinea, China, Korea, Republic of, Chile, Australia, Bolivia, Peru</t>
  </si>
  <si>
    <t>GoldWestern Australian Mint (T/a The Perth Mint)</t>
  </si>
  <si>
    <t>GoldKundan Care Products Ltd.</t>
  </si>
  <si>
    <t>TantalumD Block Metals, LLC</t>
  </si>
  <si>
    <t>TungstenCNMC (Guangxi) PGMA Co., Ltd.</t>
  </si>
  <si>
    <t>Myanmar, Cambodia, Malaysia, Kazakhstan, Portugal, Austria, Mongolia, Mozambique, Luxembourg, Korea, Republic of, Guyana, Brazil, Chile, Laos, Colombia, Ecuador, Argentina, Hungary, Japan, India, Canada, Belgium, Namibia, Taiwan, Peru, Ethiopia, Germany, Russian Federation, Singapore, Viet Nam, United States, Egypt, Sierra Leone, Madagascar, Ivory Coast, Bolivia, Thailand, Netherlands, China, Ireland, Slovakia, Nigeria, France, United Kingdom, Switzerland, Spain, Djibouti, Czech Republic, Zimbabwe, Suriname, Israel, Australia, Indonesia, Estonia</t>
  </si>
  <si>
    <t>TungstenHunan Chunchang Nonferrous Metals Co., Ltd.</t>
  </si>
  <si>
    <t>GoldShenzhen Zhonghenglong Real Industry Co., Ltd.</t>
  </si>
  <si>
    <t>Russian Federation, China, Bolivia, Portugal</t>
  </si>
  <si>
    <t>TinJiangxi New Nanshan Technology Ltd.</t>
  </si>
  <si>
    <t>TinPT Mitra Sukses Globalindo</t>
  </si>
  <si>
    <t>Myanmar, Cambodia, Malaysia, Kazakhstan, Portugal, Austria, Mongolia, Luxembourg, Guyana, Brazil, Korea, Republic of, Chile, Laos, Ecuador, Colombia, Argentina, Hungary, Japan, India, Canada, Belgium, Namibia, Taiwan, Peru, Germany, Ethiopia, Russian Federation, Viet Nam, Singapore, United States, Egypt, Madagascar, Sierra Leone, Ivory Coast, Thailand, Bolivia, Netherlands, China, Ireland, Slovakia, France, Nigeria, United Kingdom, Switzerland, Spain, Djibouti, Czech Republic, Zimbabwe, Suriname, Israel, Australia, Estonia, Indonesia</t>
  </si>
  <si>
    <t>TungstenChenzhou Diamond Tungsten Products Co., Ltd.</t>
  </si>
  <si>
    <t>Canada, Japan, Australia</t>
  </si>
  <si>
    <t>GoldAsahi Refining Canada Ltd.</t>
  </si>
  <si>
    <t>Myanmar, Cambodia, Malaysia, Kazakhstan, Portugal, Mongolia, Austria, Luxembourg, Korea, Republic of, Guyana, Brazil, Chile, Laos, Ecuador, Colombia, Argentina, Hungary, Japan, India, Canada, Belgium, Namibia, Taiwan, Peru, Ethiopia, Germany, Russian Federation, Viet Nam, Singapore, United States, Egypt, Sierra Leone, Madagascar, Ivory Coast, Thailand, Bolivia, Netherlands, Ireland, China, Slovakia, Nigeria, France, United Kingdom, Switzerland, Spain, Djibouti, Czech Republic, Zimbabwe, Suriname, Israel, Australia, Indonesia, Estonia</t>
  </si>
  <si>
    <t>TinPT Panca Mega Persada</t>
  </si>
  <si>
    <t>TungstenCronimet Brasil Ltda</t>
  </si>
  <si>
    <t>TinModeltech Sdn Bhd</t>
  </si>
  <si>
    <t>Netherlands, China, Philippines, Thailand</t>
  </si>
  <si>
    <t>TinO.M. Manufacturing (Thailand) Co., Ltd.</t>
  </si>
  <si>
    <t>GoldEmerald Jewel Industry India Limited (Unit 4)</t>
  </si>
  <si>
    <t>Myanmar, Cambodia, Malaysia, Kazakhstan, Portugal, Mongolia, Austria, Luxembourg, Guyana, Brazil, Korea, Republic of, Chile, Laos, Colombia, Ecuador, Argentina, Hungary, Japan, India, Canada, Belgium, Namibia, Taiwan, Peru, Germany, Ethiopia, Russian Federation, Viet Nam, Singapore, United States, Egypt, Madagascar, Sierra Leone, Ivory Coast, Bolivia, Thailand, Netherlands, Ireland, China, Slovakia, Nigeria, France, Uzbekistan, United Kingdom, Switzerland, Spain, Djibouti, Czech Republic, Mexico, Zimbabwe, Suriname, Israel, Australia, Estonia, Indonesia</t>
  </si>
  <si>
    <t>TinPT Artha Cipta Langgeng</t>
  </si>
  <si>
    <t>Myanmar, Cambodia, Malaysia, Kazakhstan, Portugal, Austria, Mongolia, Luxembourg, Guyana, Korea, Republic of, Brazil, Chile, Laos, Ecuador, Argentina, Hungary, Japan, India, Canada, Belgium, Namibia, Taiwan, Peru, Germany, Ethiopia, Russian Federation, Viet Nam, United States, Egypt, Madagascar, Sierra Leone, Ivory Coast, Thailand, Bolivia, Netherlands, China, Ireland, Slovakia, France, Nigeria, United Kingdom, Switzerland, Spain, Djibouti, Czech Republic, Zimbabwe, Suriname, Israel, Australia, Estonia, Indonesia</t>
  </si>
  <si>
    <t>TungstenJapan New Metals Co., Ltd.</t>
  </si>
  <si>
    <t>DRC- Congo (Kinshasa), Myanmar, Angola, Cambodia, Malaysia, Kazakhstan, Portugal, Austria, Mongolia, Mozambique, Luxembourg, Brazil, Korea, Republic of, Guyana, Chile, Laos, Ecuador, Colombia, Argentina, South Sudan, Hungary, Japan, Tanzania, Zambia, Congo (Brazzaville), India, Canada, Belgium, Namibia, Taiwan, South Africa, Central African Republic, Peru, Germany, Ethiopia, Burundi, Russian Federation, Singapore, Viet Nam, United States, Egypt, Madagascar, Sierra Leone, Ivory Coast, Thailand, Bolivia, Netherlands, China, Ireland, Slovakia, France, Nigeria, Rwanda, United Kingdom, Kenya, Switzerland, Spain, Djibouti, Czech Republic, Zimbabwe, Uganda, Mexico, Suriname, Israel, Australia, Indonesia, Estonia</t>
  </si>
  <si>
    <t>TantalumTANIOBIS Co., Ltd.</t>
  </si>
  <si>
    <t>TungstenSmelter not listed</t>
  </si>
  <si>
    <t>GoldSichuan Tianze Precious Metals Co., Ltd.</t>
  </si>
  <si>
    <t>TinGejiu Yunxin Nonferrous Electrolysis Co., Ltd.</t>
  </si>
  <si>
    <t>GoldOJSC "The Gulidov Krasnoyarsk Non-Ferrous Metals Plant" (OJSC Krastsvetmet)</t>
  </si>
  <si>
    <t>Canada, Japan, China, Bolivia</t>
  </si>
  <si>
    <t>GoldUmicore S.A. Business Unit Precious Metals Refining</t>
  </si>
  <si>
    <t>Canada, Russian Federation, United States, China, Brazil, Mexico, Portugal</t>
  </si>
  <si>
    <t>GoldSabin Metal Corp.</t>
  </si>
  <si>
    <t>Russian Federation, United States, China, Mexico, Switzerland, Indonesia</t>
  </si>
  <si>
    <t>TinChina Tin Group Co., Ltd.</t>
  </si>
  <si>
    <t>TinChenzhou Yunxiang Mining and Metallurgy Co., Ltd.</t>
  </si>
  <si>
    <t>GoldGold Coast Refinery</t>
  </si>
  <si>
    <t>Recycle/Scrap, Singapore, China</t>
  </si>
  <si>
    <t>TinYunnan Chengfeng Non-ferrous Metals Co., Ltd.</t>
  </si>
  <si>
    <t>GoldREMONDIS PMR B.V.</t>
  </si>
  <si>
    <t>DRC- Congo (Kinshasa), Myanmar, Cambodia, Malaysia, Kazakhstan, Portugal, Austria, Mongolia, Luxembourg, Brazil, Korea, Republic of, Guyana, Chile, Laos, Colombia, Ecuador, Argentina, Hungary, Japan, India, Canada, Belgium, Namibia, Taiwan, Peru, Germany, Ethiopia, Russian Federation, Viet Nam, Singapore, United States, Egypt, Madagascar, Sierra Leone, Ivory Coast, Bolivia, Thailand, Netherlands, China, Ireland, Poland, Slovakia, Nigeria, France, United Kingdom, Switzerland, Spain, Djibouti, Czech Republic, Zimbabwe, Suriname, Israel, Australia, Indonesia, Estonia</t>
  </si>
  <si>
    <t>TinPT Bukit Timah</t>
  </si>
  <si>
    <t>China, Indonesia</t>
  </si>
  <si>
    <t>TinPT Tirus Putra Mandiri</t>
  </si>
  <si>
    <t>GoldAlexy Metals</t>
  </si>
  <si>
    <t>GoldRefinery of Seemine Gold Co., Ltd.</t>
  </si>
  <si>
    <t>Canada, Mozambique, China, Australia, Switzerland</t>
  </si>
  <si>
    <t>GoldHunan Chenzhou Mining Co., Ltd.</t>
  </si>
  <si>
    <t>TinDowa</t>
  </si>
  <si>
    <t>Recycle/Scrap, Canada, Mozambique, Japan, Bolivia, Australia, Indonesia</t>
  </si>
  <si>
    <t>GoldEco-System Recycling Co., Ltd. East Plant</t>
  </si>
  <si>
    <t>Myanmar, Cambodia, Malaysia, Kazakhstan, Portugal, Austria, Mongolia, Luxembourg, Brazil, Guyana, Korea, Republic of, Chile, Laos, Colombia, Ecuador, Argentina, Hungary, Japan, India, Canada, Belgium, Namibia, Taiwan, Peru, Ethiopia, Germany, Russian Federation, Singapore, Viet Nam, United States, Egypt, Madagascar, Sierra Leone, Ivory Coast, Bolivia, Thailand, Netherlands, China, Ireland, Slovakia, Nigeria, France, United Kingdom, Switzerland, Spain, Djibouti, Czech Republic, Zimbabwe, Suriname, Israel, Australia, Indonesia, Estonia</t>
  </si>
  <si>
    <t>GoldMaterion</t>
  </si>
  <si>
    <t>GoldGGC Gujrat Gold Centre Pvt. Ltd.</t>
  </si>
  <si>
    <t>TinCRM Fundicao De Metais E Comercio De Equipamentos Eletronicos Do Brasil Ltda</t>
  </si>
  <si>
    <t>Myanmar, Cambodia, Malaysia, Kazakhstan, Portugal, Mongolia, Austria, Luxembourg, Korea, Republic of, Brazil, Guyana, Chile, Laos, Ecuador, Colombia, Argentina, Hungary, Japan, India, Canada, Belgium, Namibia, Taiwan, Peru, Ethiopia, Germany, Russian Federation, Viet Nam, Singapore, United States, Egypt, Madagascar, Sierra Leone, Ivory Coast, Bolivia, Thailand, Netherlands, China, Ireland, Slovakia, France, Nigeria, United Kingdom, Switzerland, Spain, Djibouti, Czech Republic, Zimbabwe, Suriname, Israel, Australia, Indonesia, Estonia</t>
  </si>
  <si>
    <t>TinPT ATD Makmur Mandiri Jaya</t>
  </si>
  <si>
    <t>TinPT Putera Sarana Shakti (PT PSS)</t>
  </si>
  <si>
    <t>Canada, Philippines, Japan, China, Brazil, Malaysia, Bolivia, Peru</t>
  </si>
  <si>
    <t>TinO.M. Manufacturing Philippines, Inc.</t>
  </si>
  <si>
    <t>Myanmar, Cambodia, Malaysia, Kazakhstan, Portugal, Mongolia, Austria, Luxembourg, Korea, Republic of, Brazil, Guyana, Chile, Laos, Ecuador, Colombia, Argentina, Hungary, Japan, India, Canada, Belgium, Namibia, Taiwan, Peru, Germany, Ethiopia, Russian Federation, Viet Nam, Singapore, Hong Kong, United States, Egypt, Sierra Leone, Madagascar, Ivory Coast, Thailand, Bolivia, Netherlands, China, Ireland, Slovakia, France, Nigeria, United Kingdom, Switzerland, Djibouti, Czech Republic, Zimbabwe, Suriname, Israel, Australia, Indonesia, Estonia</t>
  </si>
  <si>
    <t>GoldSolar Applied Materials Technology Corp.</t>
  </si>
  <si>
    <t>Hong Kong, United States, Malaysia, United Arab Emirates, Bolivia, Switzerland, Saudi Arabia, Turkey, China, Jersey, Australia, Chile, Peru, Germany</t>
  </si>
  <si>
    <t>GoldHeraeus Germany GmbH Co. KG</t>
  </si>
  <si>
    <t>TinDS Myanmar</t>
  </si>
  <si>
    <t>SAMWON METALS Corp.</t>
  </si>
  <si>
    <t>Canada, Sweden, Hong Kong, China, Korea, Republic of, Australia</t>
  </si>
  <si>
    <t>GoldSamwon Metals Corp.</t>
  </si>
  <si>
    <t>Chile</t>
  </si>
  <si>
    <t>GoldKGHM Polska Miedz Spolka Akcyjna</t>
  </si>
  <si>
    <t>DRC- Congo (Kinshasa), Myanmar, Angola, Cambodia, Malaysia, Kazakhstan, Portugal, Mongolia, Austria, Mozambique, Luxembourg, Brazil, Korea, Republic of, Guyana, Chile, Laos, Ecuador, Colombia, Argentina, South Sudan, Hungary, Japan, Tanzania, Zambia, Congo (Brazzaville), India, Canada, Belgium, Namibia, Taiwan, South Africa, Central African Republic, Peru, Germany, Ethiopia, Russian Federation, Burundi, Viet Nam, Singapore, United States, Egypt, Madagascar, Sierra Leone, Ivory Coast, Bolivia, Thailand, Netherlands, China, Ireland, Slovakia, France, Nigeria, Philippines, Rwanda, United Kingdom, Kenya, Switzerland, Spain, Djibouti, Czech Republic, Uganda, Zimbabwe, Suriname, Israel, Australia, Estonia, Indonesia</t>
  </si>
  <si>
    <t>TantalumJiujiang Tanbre Co., Ltd.</t>
  </si>
  <si>
    <t>GoldEmerald Jewel Industry India Limited (Unit 1)</t>
  </si>
  <si>
    <t>Russian Federation, Japan, Rwanda, Sierra Leone, Bolivia, India, Canada, Mozambique, Namibia, China, Brazil, Zimbabwe, Australia, Ethiopia, Germany</t>
  </si>
  <si>
    <t>GoldPrioksky Plant of Non-Ferrous Metals</t>
  </si>
  <si>
    <t>Myanmar, Cambodia, Malaysia, Kazakhstan, Portugal, Austria, Mongolia, Luxembourg, Brazil, Korea, Republic of, Guyana, Jersey, Chile, Laos, Ecuador, Colombia, Argentina, Hungary, Japan, India, Canada, Belgium, Namibia, Taiwan, Peru, Germany, Ethiopia, Russian Federation, Singapore, Viet Nam, United States, Egypt, Sierra Leone, Madagascar, Ivory Coast, Thailand, Bolivia, Netherlands, Sweden, China, Ireland, Slovakia, Nigeria, France, Recycle/Scrap, United Kingdom, Switzerland, Spain, Djibouti, Czech Republic, Zimbabwe, Suriname, Israel, Australia, Estonia, Indonesia</t>
  </si>
  <si>
    <t>TinAlpha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</si>
</sst>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5">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67" fillId="0" borderId="0" applyNumberFormat="0" applyFill="0" applyBorder="0">
      <protection locked="0"/>
    </xf>
    <xf numFmtId="0" fontId="1" fillId="0" borderId="0"/>
  </cellStyleXfs>
  <cellXfs count="396">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0" fillId="0" borderId="19" xfId="0" applyNumberFormat="1" applyBorder="1" applyProtection="1">
      <protection locked="0"/>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15" fillId="33" borderId="10" xfId="0" applyFont="1" applyFill="1" applyBorder="1" applyAlignment="1" applyProtection="1">
      <alignment horizontal="left" wrapText="1"/>
      <protection hidden="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5">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Hyperlink 7 2" xfId="593" xr:uid="{5A5AF626-E3AD-4CC6-B3FE-2D1617075CA8}"/>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4" xr:uid="{BBB1B1BC-1C18-4604-B383-B8913EA08F9D}"/>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plamothe@ciena.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ciena.com/about/corporate-social-responsibility/supply-chain/" TargetMode="External"/><Relationship Id="rId4" Type="http://schemas.openxmlformats.org/officeDocument/2006/relationships/hyperlink" Target="mailto:mhillesh@ciena.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5"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20">
      <c r="A13" s="293"/>
      <c r="B13" s="2">
        <v>1</v>
      </c>
      <c r="C13" s="27" t="s">
        <v>1084</v>
      </c>
      <c r="D13" s="28" t="s">
        <v>872</v>
      </c>
      <c r="E13" s="163" t="s">
        <v>849</v>
      </c>
      <c r="F13" s="163"/>
      <c r="G13" s="25"/>
    </row>
    <row r="14" spans="1:7" ht="30">
      <c r="A14" s="293"/>
      <c r="B14" s="2">
        <v>2</v>
      </c>
      <c r="C14" s="27" t="s">
        <v>1084</v>
      </c>
      <c r="D14" s="28" t="s">
        <v>1021</v>
      </c>
      <c r="E14" s="163" t="s">
        <v>530</v>
      </c>
      <c r="F14" s="163" t="s">
        <v>531</v>
      </c>
      <c r="G14" s="25"/>
    </row>
    <row r="15" spans="1:7" ht="89.15"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150000000000006"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5"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99999999999999" customHeight="1">
      <c r="A28" s="293"/>
      <c r="B28" s="309"/>
      <c r="C28" s="300"/>
      <c r="D28" s="306"/>
      <c r="E28" s="303"/>
      <c r="F28" s="165" t="s">
        <v>60</v>
      </c>
      <c r="G28" s="25"/>
    </row>
    <row r="29" spans="1:7" ht="74.5" customHeight="1">
      <c r="A29" s="293"/>
      <c r="B29" s="309"/>
      <c r="C29" s="300"/>
      <c r="D29" s="306"/>
      <c r="E29" s="303"/>
      <c r="F29" s="165" t="s">
        <v>61</v>
      </c>
      <c r="G29" s="25"/>
    </row>
    <row r="30" spans="1:7" ht="62.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5" customHeight="1">
      <c r="A33" s="293"/>
      <c r="B33" s="309"/>
      <c r="C33" s="300"/>
      <c r="D33" s="306"/>
      <c r="E33" s="303"/>
      <c r="F33" s="165" t="s">
        <v>65</v>
      </c>
      <c r="G33" s="25"/>
    </row>
    <row r="34" spans="1:7" ht="89.15" customHeight="1">
      <c r="A34" s="293"/>
      <c r="B34" s="309"/>
      <c r="C34" s="300"/>
      <c r="D34" s="306"/>
      <c r="E34" s="303"/>
      <c r="F34" s="165" t="s">
        <v>67</v>
      </c>
      <c r="G34" s="25"/>
    </row>
    <row r="35" spans="1:7" ht="29.15" customHeight="1">
      <c r="A35" s="293"/>
      <c r="B35" s="309"/>
      <c r="C35" s="300"/>
      <c r="D35" s="306"/>
      <c r="E35" s="303"/>
      <c r="F35" s="165" t="s">
        <v>68</v>
      </c>
      <c r="G35" s="25"/>
    </row>
    <row r="36" spans="1:7" ht="121">
      <c r="A36" s="293"/>
      <c r="B36" s="310"/>
      <c r="C36" s="301"/>
      <c r="D36" s="307"/>
      <c r="E36" s="304"/>
      <c r="F36" s="166" t="s">
        <v>69</v>
      </c>
      <c r="G36" s="25"/>
    </row>
    <row r="37" spans="1:7" ht="100">
      <c r="A37" s="293"/>
      <c r="B37" s="141">
        <v>3.01</v>
      </c>
      <c r="C37" s="142" t="s">
        <v>70</v>
      </c>
      <c r="D37" s="28" t="s">
        <v>2251</v>
      </c>
      <c r="E37" s="167" t="s">
        <v>1323</v>
      </c>
      <c r="F37" s="168" t="s">
        <v>1427</v>
      </c>
      <c r="G37" s="25"/>
    </row>
    <row r="38" spans="1:7" ht="90">
      <c r="A38" s="293"/>
      <c r="B38" s="141">
        <v>3.02</v>
      </c>
      <c r="C38" s="142" t="s">
        <v>1356</v>
      </c>
      <c r="D38" s="28" t="s">
        <v>2252</v>
      </c>
      <c r="E38" s="167" t="s">
        <v>1371</v>
      </c>
      <c r="F38" s="168" t="s">
        <v>1428</v>
      </c>
      <c r="G38" s="25"/>
    </row>
    <row r="39" spans="1:7" ht="80">
      <c r="A39" s="293"/>
      <c r="B39" s="150">
        <v>4</v>
      </c>
      <c r="C39" s="149" t="s">
        <v>1524</v>
      </c>
      <c r="D39" s="28" t="s">
        <v>2253</v>
      </c>
      <c r="E39" s="27" t="s">
        <v>2198</v>
      </c>
      <c r="F39" s="27" t="s">
        <v>1525</v>
      </c>
      <c r="G39" s="25"/>
    </row>
    <row r="40" spans="1:7" ht="50">
      <c r="A40" s="293"/>
      <c r="B40" s="141">
        <v>4.01</v>
      </c>
      <c r="C40" s="149" t="s">
        <v>1524</v>
      </c>
      <c r="D40" s="28" t="s">
        <v>2255</v>
      </c>
      <c r="E40" s="27" t="s">
        <v>2210</v>
      </c>
      <c r="F40" s="27" t="s">
        <v>2214</v>
      </c>
      <c r="G40" s="25"/>
    </row>
    <row r="41" spans="1:7" ht="50">
      <c r="A41" s="293"/>
      <c r="B41" s="141" t="s">
        <v>2242</v>
      </c>
      <c r="C41" s="149" t="s">
        <v>1524</v>
      </c>
      <c r="D41" s="28" t="s">
        <v>2254</v>
      </c>
      <c r="E41" s="27" t="s">
        <v>2245</v>
      </c>
      <c r="F41" s="27" t="s">
        <v>2243</v>
      </c>
      <c r="G41" s="25"/>
    </row>
    <row r="42" spans="1:7" ht="50">
      <c r="A42" s="293"/>
      <c r="B42" s="141" t="s">
        <v>2276</v>
      </c>
      <c r="C42" s="149" t="s">
        <v>1524</v>
      </c>
      <c r="D42" s="28" t="s">
        <v>2281</v>
      </c>
      <c r="E42" s="27" t="s">
        <v>2244</v>
      </c>
      <c r="F42" s="27" t="s">
        <v>2277</v>
      </c>
      <c r="G42" s="25"/>
    </row>
    <row r="43" spans="1:7" ht="110">
      <c r="A43" s="293"/>
      <c r="B43" s="160">
        <v>4.0999999999999996</v>
      </c>
      <c r="C43" s="149" t="s">
        <v>2280</v>
      </c>
      <c r="D43" s="161">
        <v>42867</v>
      </c>
      <c r="E43" s="169" t="s">
        <v>2283</v>
      </c>
      <c r="F43" s="27" t="s">
        <v>2282</v>
      </c>
      <c r="G43" s="25"/>
    </row>
    <row r="44" spans="1:7" ht="70">
      <c r="A44" s="293"/>
      <c r="B44" s="160">
        <v>4.2</v>
      </c>
      <c r="C44" s="149" t="s">
        <v>2280</v>
      </c>
      <c r="D44" s="161">
        <v>42704</v>
      </c>
      <c r="E44" s="169" t="s">
        <v>2479</v>
      </c>
      <c r="F44" s="27" t="s">
        <v>2454</v>
      </c>
      <c r="G44" s="25"/>
    </row>
    <row r="45" spans="1:7" ht="130">
      <c r="A45" s="293"/>
      <c r="B45" s="202">
        <v>5</v>
      </c>
      <c r="C45" s="149" t="s">
        <v>2280</v>
      </c>
      <c r="D45" s="161">
        <v>42867</v>
      </c>
      <c r="E45" s="169" t="s">
        <v>12705</v>
      </c>
      <c r="F45" s="27" t="s">
        <v>12427</v>
      </c>
      <c r="G45" s="25"/>
    </row>
    <row r="46" spans="1:7" ht="30">
      <c r="A46" s="293"/>
      <c r="B46" s="160">
        <v>5.01</v>
      </c>
      <c r="C46" s="149" t="s">
        <v>2280</v>
      </c>
      <c r="D46" s="161">
        <v>42907</v>
      </c>
      <c r="E46" s="169" t="s">
        <v>15521</v>
      </c>
      <c r="F46" s="27" t="s">
        <v>12427</v>
      </c>
      <c r="G46" s="25"/>
    </row>
    <row r="47" spans="1:7" ht="60">
      <c r="A47" s="293"/>
      <c r="B47" s="160">
        <v>5.0999999999999996</v>
      </c>
      <c r="C47" s="149" t="s">
        <v>2280</v>
      </c>
      <c r="D47" s="161">
        <v>43070</v>
      </c>
      <c r="E47" s="169" t="s">
        <v>12915</v>
      </c>
      <c r="F47" s="27" t="s">
        <v>12916</v>
      </c>
      <c r="G47" s="25"/>
    </row>
    <row r="48" spans="1:7" ht="50">
      <c r="A48" s="293"/>
      <c r="B48" s="160">
        <v>5.1100000000000003</v>
      </c>
      <c r="C48" s="149" t="s">
        <v>13152</v>
      </c>
      <c r="D48" s="161">
        <v>43217</v>
      </c>
      <c r="E48" s="169" t="s">
        <v>13278</v>
      </c>
      <c r="F48" s="27" t="s">
        <v>13186</v>
      </c>
      <c r="G48" s="25"/>
    </row>
    <row r="49" spans="1:7" ht="50">
      <c r="A49" s="293"/>
      <c r="B49" s="160">
        <v>5.12</v>
      </c>
      <c r="C49" s="149" t="s">
        <v>13152</v>
      </c>
      <c r="D49" s="161">
        <v>43581</v>
      </c>
      <c r="E49" s="169" t="s">
        <v>13278</v>
      </c>
      <c r="F49" s="27" t="s">
        <v>13832</v>
      </c>
      <c r="G49" s="25"/>
    </row>
    <row r="50" spans="1:7" ht="70">
      <c r="A50" s="293"/>
      <c r="B50" s="202">
        <v>6</v>
      </c>
      <c r="C50" s="149" t="s">
        <v>13152</v>
      </c>
      <c r="D50" s="161">
        <v>43964</v>
      </c>
      <c r="E50" s="169" t="s">
        <v>14048</v>
      </c>
      <c r="F50" s="27" t="s">
        <v>13835</v>
      </c>
      <c r="G50" s="25"/>
    </row>
    <row r="51" spans="1:7" ht="40">
      <c r="A51" s="293"/>
      <c r="B51" s="160">
        <v>6.01</v>
      </c>
      <c r="C51" s="149" t="s">
        <v>13152</v>
      </c>
      <c r="D51" s="161">
        <v>43970</v>
      </c>
      <c r="E51" s="169" t="s">
        <v>15522</v>
      </c>
      <c r="F51" s="169" t="s">
        <v>13835</v>
      </c>
      <c r="G51" s="25"/>
    </row>
    <row r="52" spans="1:7" ht="40">
      <c r="A52" s="293"/>
      <c r="B52" s="160">
        <v>6.1</v>
      </c>
      <c r="C52" s="149" t="s">
        <v>13152</v>
      </c>
      <c r="D52" s="161">
        <v>44314</v>
      </c>
      <c r="E52" s="169" t="s">
        <v>15514</v>
      </c>
      <c r="F52" s="169" t="s">
        <v>15043</v>
      </c>
      <c r="G52" s="25"/>
    </row>
    <row r="53" spans="1:7" ht="40">
      <c r="A53" s="293"/>
      <c r="B53" s="160">
        <v>6.2</v>
      </c>
      <c r="C53" s="149" t="s">
        <v>13152</v>
      </c>
      <c r="D53" s="161">
        <v>44678</v>
      </c>
      <c r="E53" s="169" t="s">
        <v>15514</v>
      </c>
      <c r="F53" s="169" t="s">
        <v>15513</v>
      </c>
      <c r="G53" s="25"/>
    </row>
    <row r="54" spans="1:7" ht="40">
      <c r="A54" s="293"/>
      <c r="B54" s="160">
        <v>6.21</v>
      </c>
      <c r="C54" s="149" t="s">
        <v>13152</v>
      </c>
      <c r="D54" s="161">
        <v>44687</v>
      </c>
      <c r="E54" s="169" t="s">
        <v>15523</v>
      </c>
      <c r="F54" s="169" t="s">
        <v>15513</v>
      </c>
      <c r="G54" s="25"/>
    </row>
    <row r="55" spans="1:7" ht="40">
      <c r="A55" s="293"/>
      <c r="B55" s="160">
        <v>6.22</v>
      </c>
      <c r="C55" s="149" t="s">
        <v>13152</v>
      </c>
      <c r="D55" s="274">
        <v>44692</v>
      </c>
      <c r="E55" s="169" t="s">
        <v>15522</v>
      </c>
      <c r="F55" s="169" t="s">
        <v>15513</v>
      </c>
      <c r="G55" s="25"/>
    </row>
    <row r="56" spans="1:7" ht="50">
      <c r="A56" s="293"/>
      <c r="B56" s="202">
        <v>6.3</v>
      </c>
      <c r="C56" s="149" t="s">
        <v>13152</v>
      </c>
      <c r="D56" s="274">
        <v>45051</v>
      </c>
      <c r="E56" s="169" t="s">
        <v>15790</v>
      </c>
      <c r="F56" s="169" t="s">
        <v>15571</v>
      </c>
      <c r="G56" s="25"/>
    </row>
    <row r="57" spans="1:7" ht="40">
      <c r="A57" s="293"/>
      <c r="B57" s="160">
        <v>6.31</v>
      </c>
      <c r="C57" s="149" t="s">
        <v>13152</v>
      </c>
      <c r="D57" s="274">
        <v>45072</v>
      </c>
      <c r="E57" s="169" t="s">
        <v>15792</v>
      </c>
      <c r="F57" s="169" t="s">
        <v>15571</v>
      </c>
      <c r="G57" s="25"/>
    </row>
    <row r="58" spans="1:7" ht="14" thickBot="1">
      <c r="A58" s="294"/>
      <c r="B58" s="295" t="str">
        <f ca="1">OFFSET(L!$C$1,MATCH("General"&amp;"Cpy",L!$A:$A,0)-1,SL,,)</f>
        <v>© 2023 Responsible Minerals Initiative. All rights reserved.</v>
      </c>
      <c r="C58" s="295"/>
      <c r="D58" s="295"/>
      <c r="E58" s="295"/>
      <c r="F58" s="295"/>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C3443C3-45E2-48D5-840F-341A17D8B2E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2299A73-BADB-4D2B-B90D-0A8E4A9D440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tabSelected="1" zoomScaleNormal="100" zoomScalePageLayoutView="80" workbookViewId="0">
      <pane ySplit="2" topLeftCell="A3" activePane="bottomLeft" state="frozen"/>
      <selection activeCell="A4" sqref="A4"/>
      <selection pane="bottomLeft" activeCell="C6" sqref="C6"/>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G79" sqref="G79:J79"/>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44"/>
      <c r="B1" s="345"/>
      <c r="C1" s="345"/>
      <c r="D1" s="345"/>
      <c r="E1" s="345"/>
      <c r="F1" s="345"/>
      <c r="G1" s="345"/>
      <c r="H1" s="345"/>
      <c r="I1" s="345"/>
      <c r="J1" s="345"/>
      <c r="K1" s="346"/>
      <c r="L1" s="100"/>
      <c r="P1" s="3"/>
      <c r="Q1" s="3"/>
      <c r="R1" s="3"/>
      <c r="S1" s="3"/>
      <c r="T1" s="3"/>
      <c r="U1" s="3"/>
      <c r="V1" s="3"/>
      <c r="W1" s="3"/>
      <c r="X1" s="3"/>
      <c r="Y1" s="3"/>
      <c r="Z1" s="3"/>
      <c r="AA1" s="3"/>
      <c r="AB1" s="3"/>
      <c r="AC1" s="3"/>
      <c r="AD1" s="3"/>
      <c r="AE1" s="3"/>
      <c r="AF1" s="3"/>
      <c r="AG1" s="3"/>
      <c r="AH1" s="3"/>
    </row>
    <row r="2" spans="1:34" ht="82.4" customHeight="1">
      <c r="A2" s="34"/>
      <c r="B2" s="136"/>
      <c r="C2" s="35"/>
      <c r="D2" s="347" t="str">
        <f ca="1">OFFSET(L!$C$1,MATCH("Declaration"&amp;ADDRESS(ROW(),COLUMN(),4),L!$A:$A,0)-1,SL,,)</f>
        <v>Conflict Minerals Reporting Template (CMRT)</v>
      </c>
      <c r="E2" s="348"/>
      <c r="F2" s="348"/>
      <c r="G2" s="348"/>
      <c r="H2" s="348"/>
      <c r="I2" s="348"/>
      <c r="J2" s="34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4"/>
      <c r="G3" s="354"/>
      <c r="H3" s="354"/>
      <c r="I3" s="152"/>
      <c r="J3" s="138" t="s">
        <v>15794</v>
      </c>
      <c r="K3" s="36"/>
      <c r="L3" s="100"/>
      <c r="P3" s="45">
        <f>MATCH($D$3,LN,0)</f>
        <v>1</v>
      </c>
    </row>
    <row r="4" spans="1:34" ht="15">
      <c r="A4" s="34"/>
      <c r="B4" s="350" t="str">
        <f ca="1">OFFSET(L!$C$1,MATCH("Declaration"&amp;ADDRESS(ROW(),COLUMN(),4),L!$A:$A,0)-1,SL,,)</f>
        <v>The purpose of this document is to collect sourcing information on tin, tantalum, tungsten and gold used in products</v>
      </c>
      <c r="C4" s="350"/>
      <c r="D4" s="350"/>
      <c r="E4" s="350"/>
      <c r="F4" s="350"/>
      <c r="G4" s="350"/>
      <c r="H4" s="350"/>
      <c r="I4" s="355" t="str">
        <f ca="1">OFFSET(L!$C$1,MATCH("Declaration"&amp;ADDRESS(ROW(),COLUMN(),4),L!$A:$A,0)-1,SL,,)</f>
        <v>Link to Terms &amp; Conditions</v>
      </c>
      <c r="J4" s="355"/>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0" t="str">
        <f ca="1">OFFSET(L!$C$1,MATCH("Declaration"&amp;ADDRESS(ROW(),COLUMN(),4),L!$A:$A,0)-1,SL,,)</f>
        <v>Mandatory fields are noted with an asterisk (*).  Consult the instructions tab for guidance on how to answer each question.</v>
      </c>
      <c r="C6" s="350"/>
      <c r="D6" s="350"/>
      <c r="E6" s="350"/>
      <c r="F6" s="350"/>
      <c r="G6" s="350"/>
      <c r="H6" s="350"/>
      <c r="I6" s="350"/>
      <c r="J6" s="350"/>
      <c r="K6" s="36"/>
      <c r="L6" s="115" t="s">
        <v>443</v>
      </c>
      <c r="P6" s="3"/>
      <c r="Q6" s="3"/>
      <c r="R6" s="3"/>
      <c r="S6" s="3"/>
      <c r="T6" s="3"/>
      <c r="U6" s="3"/>
      <c r="V6" s="3"/>
      <c r="W6" s="3"/>
      <c r="X6" s="3"/>
      <c r="Y6" s="3"/>
      <c r="Z6" s="3"/>
      <c r="AA6" s="3"/>
      <c r="AB6" s="3"/>
      <c r="AC6" s="3"/>
      <c r="AD6" s="3"/>
      <c r="AE6" s="3"/>
      <c r="AF6" s="3"/>
      <c r="AG6" s="3"/>
      <c r="AH6" s="3"/>
    </row>
    <row r="7" spans="1:34" ht="37" customHeight="1">
      <c r="A7" s="34"/>
      <c r="B7" s="359" t="str">
        <f ca="1">OFFSET(L!$C$1,MATCH("Declaration"&amp;ADDRESS(ROW(),COLUMN(),4),L!$A:$A,0)-1,SL,,)</f>
        <v>Company Information</v>
      </c>
      <c r="C7" s="359"/>
      <c r="D7" s="359"/>
      <c r="E7" s="359"/>
      <c r="F7" s="359"/>
      <c r="G7" s="359"/>
      <c r="H7" s="359"/>
      <c r="I7" s="359"/>
      <c r="J7" s="359"/>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23" t="s">
        <v>15795</v>
      </c>
      <c r="E8" s="324"/>
      <c r="F8" s="324"/>
      <c r="G8" s="324"/>
      <c r="H8" s="324"/>
      <c r="I8" s="324"/>
      <c r="J8" s="32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6" t="s">
        <v>494</v>
      </c>
      <c r="E9" s="357"/>
      <c r="F9" s="357"/>
      <c r="G9" s="358"/>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60" t="str">
        <f ca="1">OFFSET(L!$C$1,MATCH("Declaration"&amp;ADDRESS(ROW(),COLUMN(),4)&amp;LEFT($D$9,1),L!$A:$A,0)-1,SL,,)</f>
        <v>Description of Scope:</v>
      </c>
      <c r="C10" s="122"/>
      <c r="D10" s="351" t="s">
        <v>15796</v>
      </c>
      <c r="E10" s="352"/>
      <c r="F10" s="352"/>
      <c r="G10" s="352"/>
      <c r="H10" s="352"/>
      <c r="I10" s="352"/>
      <c r="J10" s="353"/>
      <c r="K10" s="36"/>
      <c r="L10" s="115"/>
      <c r="Q10" s="3"/>
      <c r="R10" s="3"/>
      <c r="S10" s="3"/>
      <c r="T10" s="3"/>
      <c r="U10" s="3"/>
      <c r="V10" s="3"/>
      <c r="W10" s="3"/>
      <c r="X10" s="3"/>
      <c r="Y10" s="3"/>
      <c r="Z10" s="3"/>
      <c r="AA10" s="3"/>
      <c r="AB10" s="3"/>
      <c r="AC10" s="3"/>
      <c r="AD10" s="3"/>
      <c r="AE10" s="3"/>
      <c r="AF10" s="3"/>
      <c r="AG10" s="3"/>
      <c r="AH10" s="3"/>
    </row>
    <row r="11" spans="1:34" ht="15">
      <c r="A11" s="38"/>
      <c r="B11" s="361"/>
      <c r="C11" s="122"/>
      <c r="D11" s="367" t="str">
        <f ca="1">IF(D9=Q9,OFFSET(L!$C$1,MATCH("Declaration"&amp;ADDRESS(ROW(),COLUMN(),4),L!$A:$A,0)-1,SL,,),"")</f>
        <v/>
      </c>
      <c r="E11" s="368"/>
      <c r="F11" s="368"/>
      <c r="G11" s="368"/>
      <c r="H11" s="368"/>
      <c r="I11" s="368"/>
      <c r="J11" s="369"/>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23" t="s">
        <v>15797</v>
      </c>
      <c r="E12" s="324"/>
      <c r="F12" s="324"/>
      <c r="G12" s="324"/>
      <c r="H12" s="324"/>
      <c r="I12" s="324"/>
      <c r="J12" s="325"/>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23" t="s">
        <v>15797</v>
      </c>
      <c r="E13" s="324"/>
      <c r="F13" s="324"/>
      <c r="G13" s="324"/>
      <c r="H13" s="324"/>
      <c r="I13" s="324"/>
      <c r="J13" s="325"/>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23" t="s">
        <v>15798</v>
      </c>
      <c r="E14" s="324"/>
      <c r="F14" s="324"/>
      <c r="G14" s="324"/>
      <c r="H14" s="324"/>
      <c r="I14" s="324"/>
      <c r="J14" s="325"/>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23" t="s">
        <v>15799</v>
      </c>
      <c r="E15" s="324"/>
      <c r="F15" s="324"/>
      <c r="G15" s="324"/>
      <c r="H15" s="324"/>
      <c r="I15" s="324"/>
      <c r="J15" s="325"/>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2" t="s">
        <v>15800</v>
      </c>
      <c r="E16" s="363"/>
      <c r="F16" s="363"/>
      <c r="G16" s="363"/>
      <c r="H16" s="363"/>
      <c r="I16" s="363"/>
      <c r="J16" s="364"/>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23" t="s">
        <v>15801</v>
      </c>
      <c r="E17" s="324"/>
      <c r="F17" s="324"/>
      <c r="G17" s="324"/>
      <c r="H17" s="324"/>
      <c r="I17" s="324"/>
      <c r="J17" s="325"/>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0" t="s">
        <v>15802</v>
      </c>
      <c r="E18" s="381"/>
      <c r="F18" s="381"/>
      <c r="G18" s="381"/>
      <c r="H18" s="381"/>
      <c r="I18" s="381"/>
      <c r="J18" s="382"/>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23" t="s">
        <v>15803</v>
      </c>
      <c r="E19" s="324"/>
      <c r="F19" s="324"/>
      <c r="G19" s="324"/>
      <c r="H19" s="324"/>
      <c r="I19" s="324"/>
      <c r="J19" s="325"/>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2" t="s">
        <v>15804</v>
      </c>
      <c r="E20" s="363"/>
      <c r="F20" s="363"/>
      <c r="G20" s="363"/>
      <c r="H20" s="363"/>
      <c r="I20" s="363"/>
      <c r="J20" s="364"/>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32" t="s">
        <v>15805</v>
      </c>
      <c r="E21" s="333"/>
      <c r="F21" s="333"/>
      <c r="G21" s="333"/>
      <c r="H21" s="333"/>
      <c r="I21" s="333"/>
      <c r="J21" s="334"/>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37">
        <v>45047</v>
      </c>
      <c r="E22" s="33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2"/>
      <c r="E23" s="37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9" t="str">
        <f ca="1">OFFSET(L!$C$1,MATCH("Declaration"&amp;ADDRESS(ROW(),COLUMN(),4),L!$A:$A,0)-1,SL,,)</f>
        <v>Answer the following questions 1 - 8 based on the declaration scope indicated above</v>
      </c>
      <c r="C24" s="339"/>
      <c r="D24" s="339"/>
      <c r="E24" s="339"/>
      <c r="F24" s="339"/>
      <c r="G24" s="339"/>
      <c r="H24" s="339"/>
      <c r="I24" s="339"/>
      <c r="J24" s="339"/>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43" t="str">
        <f ca="1">OFFSET(L!$C$1,MATCH("Declaration"&amp;ADDRESS(ROW(),COLUMN(),4),L!$A:$A,0)-1,SL,,)</f>
        <v>Answer</v>
      </c>
      <c r="E25" s="34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35" t="s">
        <v>488</v>
      </c>
      <c r="E26" s="336"/>
      <c r="F26" s="12"/>
      <c r="G26" s="329"/>
      <c r="H26" s="330"/>
      <c r="I26" s="330"/>
      <c r="J26" s="331"/>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35" t="s">
        <v>488</v>
      </c>
      <c r="E27" s="336"/>
      <c r="F27" s="12"/>
      <c r="G27" s="329"/>
      <c r="H27" s="330"/>
      <c r="I27" s="330"/>
      <c r="J27" s="331"/>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35" t="s">
        <v>488</v>
      </c>
      <c r="E28" s="336"/>
      <c r="F28" s="12"/>
      <c r="G28" s="329"/>
      <c r="H28" s="330"/>
      <c r="I28" s="330"/>
      <c r="J28" s="331"/>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35" t="s">
        <v>488</v>
      </c>
      <c r="E29" s="336"/>
      <c r="F29" s="12"/>
      <c r="G29" s="329"/>
      <c r="H29" s="330"/>
      <c r="I29" s="330"/>
      <c r="J29" s="331"/>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40" t="str">
        <f ca="1">D25</f>
        <v>Answer</v>
      </c>
      <c r="E31" s="340"/>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1" t="s">
        <v>488</v>
      </c>
      <c r="E32" s="342"/>
      <c r="F32" s="47"/>
      <c r="G32" s="329"/>
      <c r="H32" s="330"/>
      <c r="I32" s="330"/>
      <c r="J32" s="331"/>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35" t="s">
        <v>488</v>
      </c>
      <c r="E33" s="336"/>
      <c r="F33" s="47"/>
      <c r="G33" s="329"/>
      <c r="H33" s="330"/>
      <c r="I33" s="330"/>
      <c r="J33" s="331"/>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35" t="s">
        <v>488</v>
      </c>
      <c r="E34" s="336"/>
      <c r="F34" s="47"/>
      <c r="G34" s="329"/>
      <c r="H34" s="330"/>
      <c r="I34" s="330"/>
      <c r="J34" s="331"/>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35" t="s">
        <v>488</v>
      </c>
      <c r="E35" s="336"/>
      <c r="F35" s="47"/>
      <c r="G35" s="329"/>
      <c r="H35" s="330"/>
      <c r="I35" s="330"/>
      <c r="J35" s="331"/>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40" t="str">
        <f ca="1">D25</f>
        <v>Answer</v>
      </c>
      <c r="E37" s="340"/>
      <c r="F37" s="18"/>
      <c r="G37" s="44" t="str">
        <f ca="1">G25</f>
        <v>Comments</v>
      </c>
      <c r="H37" s="371"/>
      <c r="I37" s="371"/>
      <c r="J37" s="371"/>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35" t="s">
        <v>488</v>
      </c>
      <c r="E38" s="336"/>
      <c r="F38" s="47"/>
      <c r="G38" s="329"/>
      <c r="H38" s="330"/>
      <c r="I38" s="330"/>
      <c r="J38" s="331"/>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35" t="s">
        <v>488</v>
      </c>
      <c r="E39" s="336"/>
      <c r="F39" s="47"/>
      <c r="G39" s="329"/>
      <c r="H39" s="330"/>
      <c r="I39" s="330"/>
      <c r="J39" s="331"/>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35" t="s">
        <v>488</v>
      </c>
      <c r="E40" s="336"/>
      <c r="F40" s="47"/>
      <c r="G40" s="329"/>
      <c r="H40" s="330"/>
      <c r="I40" s="330"/>
      <c r="J40" s="331"/>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35" t="s">
        <v>488</v>
      </c>
      <c r="E41" s="336"/>
      <c r="F41" s="47"/>
      <c r="G41" s="329"/>
      <c r="H41" s="330"/>
      <c r="I41" s="330"/>
      <c r="J41" s="331"/>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40" t="str">
        <f ca="1">D25</f>
        <v>Answer</v>
      </c>
      <c r="E43" s="340"/>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35" t="s">
        <v>488</v>
      </c>
      <c r="E44" s="336"/>
      <c r="F44" s="47"/>
      <c r="G44" s="329"/>
      <c r="H44" s="330"/>
      <c r="I44" s="330"/>
      <c r="J44" s="331"/>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35" t="s">
        <v>488</v>
      </c>
      <c r="E45" s="336"/>
      <c r="F45" s="47"/>
      <c r="G45" s="329"/>
      <c r="H45" s="330"/>
      <c r="I45" s="330"/>
      <c r="J45" s="331"/>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35" t="s">
        <v>488</v>
      </c>
      <c r="E46" s="336"/>
      <c r="F46" s="47"/>
      <c r="G46" s="329"/>
      <c r="H46" s="330"/>
      <c r="I46" s="330"/>
      <c r="J46" s="331"/>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35" t="s">
        <v>488</v>
      </c>
      <c r="E47" s="336"/>
      <c r="F47" s="47"/>
      <c r="G47" s="329"/>
      <c r="H47" s="330"/>
      <c r="I47" s="330"/>
      <c r="J47" s="331"/>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40" t="str">
        <f ca="1">D25</f>
        <v>Answer</v>
      </c>
      <c r="E49" s="340"/>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35" t="s">
        <v>489</v>
      </c>
      <c r="E50" s="336"/>
      <c r="F50" s="47"/>
      <c r="G50" s="329"/>
      <c r="H50" s="330"/>
      <c r="I50" s="330"/>
      <c r="J50" s="331"/>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35" t="s">
        <v>489</v>
      </c>
      <c r="E51" s="336"/>
      <c r="F51" s="47"/>
      <c r="G51" s="329"/>
      <c r="H51" s="330"/>
      <c r="I51" s="330"/>
      <c r="J51" s="331"/>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35" t="s">
        <v>489</v>
      </c>
      <c r="E52" s="336"/>
      <c r="F52" s="47"/>
      <c r="G52" s="329"/>
      <c r="H52" s="330"/>
      <c r="I52" s="330"/>
      <c r="J52" s="331"/>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35" t="s">
        <v>489</v>
      </c>
      <c r="E53" s="336"/>
      <c r="F53" s="47"/>
      <c r="G53" s="329"/>
      <c r="H53" s="330"/>
      <c r="I53" s="330"/>
      <c r="J53" s="331"/>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6" t="str">
        <f ca="1">OFFSET(L!$C$1,MATCH("Declaration"&amp;ADDRESS(ROW(),COLUMN(),4),L!$A:$A,0)-1,SL,,)&amp;Q$37</f>
        <v>6) What percentage of relevant suppliers have provided a response to your supply chain survey?  (*)</v>
      </c>
      <c r="C55" s="10"/>
      <c r="D55" s="340" t="str">
        <f ca="1">D25</f>
        <v>Answer</v>
      </c>
      <c r="E55" s="340"/>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5" t="s">
        <v>2481</v>
      </c>
      <c r="E56" s="366"/>
      <c r="F56" s="47"/>
      <c r="G56" s="329"/>
      <c r="H56" s="330"/>
      <c r="I56" s="330"/>
      <c r="J56" s="331"/>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5" t="s">
        <v>2481</v>
      </c>
      <c r="E57" s="366"/>
      <c r="F57" s="47"/>
      <c r="G57" s="329"/>
      <c r="H57" s="330"/>
      <c r="I57" s="330"/>
      <c r="J57" s="331"/>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5" t="s">
        <v>2481</v>
      </c>
      <c r="E58" s="366"/>
      <c r="F58" s="47"/>
      <c r="G58" s="329"/>
      <c r="H58" s="330"/>
      <c r="I58" s="330"/>
      <c r="J58" s="331"/>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5" t="s">
        <v>2481</v>
      </c>
      <c r="E59" s="366"/>
      <c r="F59" s="47"/>
      <c r="G59" s="329"/>
      <c r="H59" s="330"/>
      <c r="I59" s="330"/>
      <c r="J59" s="331"/>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6" t="str">
        <f ca="1">OFFSET(L!$C$1,MATCH("Declaration"&amp;ADDRESS(ROW(),COLUMN(),4),L!$A:$A,0)-1,SL,,)&amp;Q$37</f>
        <v>7) Have you identified all of the smelters supplying the 3TG to your supply chain?  (*)</v>
      </c>
      <c r="C61" s="10"/>
      <c r="D61" s="340" t="str">
        <f ca="1">D25</f>
        <v>Answer</v>
      </c>
      <c r="E61" s="340"/>
      <c r="F61" s="18"/>
      <c r="G61" s="44" t="str">
        <f ca="1">G25</f>
        <v>Comments</v>
      </c>
      <c r="H61" s="370"/>
      <c r="I61" s="370"/>
      <c r="J61" s="370"/>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1" t="s">
        <v>489</v>
      </c>
      <c r="E62" s="342"/>
      <c r="F62" s="47"/>
      <c r="G62" s="329"/>
      <c r="H62" s="330"/>
      <c r="I62" s="330"/>
      <c r="J62" s="331"/>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35" t="s">
        <v>489</v>
      </c>
      <c r="E63" s="336"/>
      <c r="F63" s="47"/>
      <c r="G63" s="329"/>
      <c r="H63" s="330"/>
      <c r="I63" s="330"/>
      <c r="J63" s="331"/>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35" t="s">
        <v>489</v>
      </c>
      <c r="E64" s="336"/>
      <c r="F64" s="47"/>
      <c r="G64" s="329"/>
      <c r="H64" s="330"/>
      <c r="I64" s="330"/>
      <c r="J64" s="331"/>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35" t="s">
        <v>489</v>
      </c>
      <c r="E65" s="336"/>
      <c r="F65" s="47"/>
      <c r="G65" s="329"/>
      <c r="H65" s="330"/>
      <c r="I65" s="330"/>
      <c r="J65" s="331"/>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40" t="str">
        <f ca="1">D25</f>
        <v>Answer</v>
      </c>
      <c r="E67" s="340"/>
      <c r="F67" s="18"/>
      <c r="G67" s="44" t="str">
        <f ca="1">G25</f>
        <v>Comments</v>
      </c>
      <c r="H67" s="370" t="str">
        <f>IF(Q75="(*)","Click here to enter smelter names","")</f>
        <v/>
      </c>
      <c r="I67" s="370"/>
      <c r="J67" s="370"/>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35" t="s">
        <v>488</v>
      </c>
      <c r="E68" s="336"/>
      <c r="F68" s="48"/>
      <c r="G68" s="329"/>
      <c r="H68" s="330"/>
      <c r="I68" s="330"/>
      <c r="J68" s="331"/>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35" t="s">
        <v>488</v>
      </c>
      <c r="E69" s="336"/>
      <c r="F69" s="48"/>
      <c r="G69" s="329"/>
      <c r="H69" s="330"/>
      <c r="I69" s="330"/>
      <c r="J69" s="331"/>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35" t="s">
        <v>488</v>
      </c>
      <c r="E70" s="336"/>
      <c r="F70" s="48"/>
      <c r="G70" s="329"/>
      <c r="H70" s="330"/>
      <c r="I70" s="330"/>
      <c r="J70" s="331"/>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35" t="s">
        <v>488</v>
      </c>
      <c r="E71" s="336"/>
      <c r="F71" s="50"/>
      <c r="G71" s="329"/>
      <c r="H71" s="330"/>
      <c r="I71" s="330"/>
      <c r="J71" s="331"/>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3" t="str">
        <f ca="1">OFFSET(L!$C$1,MATCH("Declaration"&amp;ADDRESS(ROW(),COLUMN(),4),L!$A:$A,0)-1,SL,,)</f>
        <v>Answer the Following Questions at a Company Level</v>
      </c>
      <c r="C73" s="383"/>
      <c r="D73" s="383"/>
      <c r="E73" s="383"/>
      <c r="F73" s="383"/>
      <c r="G73" s="383"/>
      <c r="H73" s="383"/>
      <c r="I73" s="383"/>
      <c r="J73" s="383"/>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43" t="str">
        <f ca="1">D25</f>
        <v>Answer</v>
      </c>
      <c r="E74" s="343"/>
      <c r="F74" s="53"/>
      <c r="G74" s="343" t="str">
        <f ca="1">G25</f>
        <v>Comments</v>
      </c>
      <c r="H74" s="343" t="e">
        <f>HLOOKUP(SL,LT,$O74,0)</f>
        <v>#NAME?</v>
      </c>
      <c r="I74" s="34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35" t="s">
        <v>488</v>
      </c>
      <c r="E75" s="336"/>
      <c r="F75" s="57"/>
      <c r="G75" s="329"/>
      <c r="H75" s="330"/>
      <c r="I75" s="330"/>
      <c r="J75" s="331"/>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78"/>
      <c r="H76" s="378"/>
      <c r="I76" s="378"/>
      <c r="J76" s="378"/>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35" t="s">
        <v>488</v>
      </c>
      <c r="E77" s="336"/>
      <c r="F77" s="57"/>
      <c r="G77" s="326" t="s">
        <v>15806</v>
      </c>
      <c r="H77" s="327"/>
      <c r="I77" s="327"/>
      <c r="J77" s="328"/>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35" t="s">
        <v>489</v>
      </c>
      <c r="E79" s="336"/>
      <c r="F79" s="57"/>
      <c r="G79" s="329" t="s">
        <v>15807</v>
      </c>
      <c r="H79" s="330"/>
      <c r="I79" s="330"/>
      <c r="J79" s="331"/>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35" t="s">
        <v>488</v>
      </c>
      <c r="E81" s="336"/>
      <c r="F81" s="57"/>
      <c r="G81" s="329"/>
      <c r="H81" s="330"/>
      <c r="I81" s="330"/>
      <c r="J81" s="331"/>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35" t="s">
        <v>14982</v>
      </c>
      <c r="E83" s="336"/>
      <c r="F83" s="57"/>
      <c r="G83" s="329"/>
      <c r="H83" s="330"/>
      <c r="I83" s="330"/>
      <c r="J83" s="331"/>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6" t="s">
        <v>488</v>
      </c>
      <c r="E85" s="377"/>
      <c r="F85" s="57"/>
      <c r="G85" s="329"/>
      <c r="H85" s="330"/>
      <c r="I85" s="330"/>
      <c r="J85" s="331"/>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78"/>
      <c r="H86" s="378"/>
      <c r="I86" s="378"/>
      <c r="J86" s="378"/>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35" t="s">
        <v>488</v>
      </c>
      <c r="E87" s="336"/>
      <c r="F87" s="57"/>
      <c r="G87" s="329"/>
      <c r="H87" s="330"/>
      <c r="I87" s="330"/>
      <c r="J87" s="331"/>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79"/>
      <c r="H88" s="379"/>
      <c r="I88" s="379"/>
      <c r="J88" s="379"/>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35" t="s">
        <v>13974</v>
      </c>
      <c r="E89" s="336"/>
      <c r="F89" s="57"/>
      <c r="G89" s="329"/>
      <c r="H89" s="330"/>
      <c r="I89" s="330"/>
      <c r="J89" s="331"/>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5" t="str">
        <f>IF(OR($D$8="",$I$3=""),"","Click here to check required fields completion")</f>
        <v/>
      </c>
      <c r="C90" s="375"/>
      <c r="D90" s="375"/>
      <c r="E90" s="375"/>
      <c r="F90" s="375"/>
      <c r="G90" s="375"/>
      <c r="H90" s="375"/>
      <c r="I90" s="375"/>
      <c r="J90" s="375"/>
      <c r="K90" s="36"/>
      <c r="L90" s="100"/>
      <c r="P90" s="3"/>
      <c r="Q90" s="3"/>
      <c r="R90" s="3"/>
      <c r="S90" s="3"/>
      <c r="T90" s="3"/>
      <c r="U90" s="3"/>
      <c r="V90" s="3"/>
      <c r="W90" s="3"/>
      <c r="X90" s="3"/>
      <c r="Y90" s="3"/>
      <c r="Z90" s="3"/>
      <c r="AA90" s="3"/>
      <c r="AB90" s="3"/>
      <c r="AC90" s="3"/>
      <c r="AD90" s="3"/>
      <c r="AE90" s="3"/>
      <c r="AF90" s="3"/>
      <c r="AG90" s="3"/>
      <c r="AH90" s="3"/>
    </row>
    <row r="91" spans="1:34" ht="15.5" thickBot="1">
      <c r="A91" s="373" t="str">
        <f ca="1">OFFSET(L!$C$1,MATCH("General"&amp;"Cpy",L!$A:$A,0)-1,SL,,)</f>
        <v>© 2023 Responsible Minerals Initiative. All rights reserved.</v>
      </c>
      <c r="B91" s="374"/>
      <c r="C91" s="374"/>
      <c r="D91" s="374"/>
      <c r="E91" s="374"/>
      <c r="F91" s="374"/>
      <c r="G91" s="374"/>
      <c r="H91" s="374"/>
      <c r="I91" s="374"/>
      <c r="J91" s="374"/>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1" t="str">
        <f>IF(AND(OR($D$26="Yes",$D$26=""),OR($D$32="Yes",$D$32="")),"Yes","")</f>
        <v>Yes</v>
      </c>
      <c r="E96" s="281" t="str">
        <f>IF(AND(OR($D$26="Yes",$D$26=""),OR($D$32="Yes",$D$32="")),"100%","")</f>
        <v>100%</v>
      </c>
      <c r="G96" s="281" t="str">
        <f>IF(OR($D$26="Yes",$D$26=""),"Yes","")</f>
        <v>Yes</v>
      </c>
    </row>
    <row r="97" spans="2:7" ht="13.5" hidden="1" customHeight="1">
      <c r="B97" s="56" t="s">
        <v>489</v>
      </c>
      <c r="D97" s="281" t="str">
        <f>IF(AND(OR($D$26="Yes",$D$26=""),OR($D$32="Yes",$D$32="")),"No","")</f>
        <v>No</v>
      </c>
      <c r="E97" s="281" t="str">
        <f>IF(AND(OR($D$26="Yes",$D$26=""),OR($D$32="Yes",$D$32="")),"Greater than 90%","")</f>
        <v>Greater than 90%</v>
      </c>
      <c r="G97" s="281" t="str">
        <f>IF(OR($D$26="Yes",$D$26=""),"No","")</f>
        <v>No</v>
      </c>
    </row>
    <row r="98" spans="2:7" ht="15" hidden="1">
      <c r="B98" s="56" t="s">
        <v>490</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2480</v>
      </c>
      <c r="D100" s="281" t="str">
        <f>IF(AND(OR($D$27="Yes",$D$27=""),OR($D$33="Yes",$D$33="")),"No","")</f>
        <v>No</v>
      </c>
      <c r="E100" s="281" t="str">
        <f>IF(AND(OR($D$26="Yes",$D$26=""),OR($D$32="Yes",$D$32="")),"50% or less","")</f>
        <v>50% or less</v>
      </c>
      <c r="G100" s="281" t="str">
        <f>IF(OR($D$28="Yes",$D$28=""),"Yes","")</f>
        <v>Yes</v>
      </c>
    </row>
    <row r="101" spans="2:7" ht="15" hidden="1">
      <c r="B101" s="236" t="s">
        <v>2481</v>
      </c>
      <c r="D101" s="281" t="str">
        <f>IF(AND(OR($D$27="Yes",$D$27=""),OR($D$33="Yes",$D$33="")),"Unknown","")</f>
        <v>Unknown</v>
      </c>
      <c r="E101" s="281" t="str">
        <f>IF(AND(OR($D$26="Yes",$D$26=""),OR($D$32="Yes",$D$32="")),"None","")</f>
        <v>None</v>
      </c>
      <c r="G101" s="281" t="str">
        <f>IF(OR($D$28="Yes",$D$28=""),"No","")</f>
        <v>No</v>
      </c>
    </row>
    <row r="102" spans="2:7" ht="15" hidden="1">
      <c r="B102" s="236" t="s">
        <v>2482</v>
      </c>
      <c r="D102" s="281" t="str">
        <f>IF(AND(OR($D$28="Yes",$D$28=""),OR($D$34="Yes",$D$34="")),"Yes","")</f>
        <v>Yes</v>
      </c>
      <c r="E102" s="281" t="str">
        <f>IF(AND(OR($D$27="Yes",$D$27=""),OR($D$33="Yes",$D$33="")),"100%","")</f>
        <v>100%</v>
      </c>
      <c r="G102" s="281" t="str">
        <f>IF(OR($D$29="Yes",$D$29=""),"Yes","")</f>
        <v>Yes</v>
      </c>
    </row>
    <row r="103" spans="2:7" ht="15" hidden="1">
      <c r="B103" s="236" t="s">
        <v>2483</v>
      </c>
      <c r="D103" s="281" t="str">
        <f>IF(AND(OR($D$28="Yes",$D$28=""),OR($D$34="Yes",$D$34="")),"No","")</f>
        <v>No</v>
      </c>
      <c r="E103" s="281" t="str">
        <f>IF(AND(OR($D$27="Yes",$D$27=""),OR($D$33="Yes",$D$33="")),"Greater than 90%","")</f>
        <v>Greater than 90%</v>
      </c>
      <c r="G103" s="281" t="str">
        <f>IF(OR($D$29="Yes",$D$29=""),"No","")</f>
        <v>No</v>
      </c>
    </row>
    <row r="104" spans="2:7" ht="15" hidden="1">
      <c r="B104" s="236" t="s">
        <v>491</v>
      </c>
      <c r="D104" s="281" t="str">
        <f>IF(AND(OR($D$28="Yes",$D$28=""),OR($D$34="Yes",$D$34="")),"Unknown","")</f>
        <v>Unknown</v>
      </c>
      <c r="E104" s="281" t="str">
        <f>IF(AND(OR($D$27="Yes",$D$27=""),OR($D$33="Yes",$D$33="")),"Greater than 75%","")</f>
        <v>Greater than 75%</v>
      </c>
    </row>
    <row r="105" spans="2:7" ht="15" hidden="1">
      <c r="B105" s="236" t="s">
        <v>14982</v>
      </c>
      <c r="D105" s="281" t="str">
        <f>IF(AND(OR($D$29="Yes",$D$29=""),OR($D$35="Yes",$D$35="")),"Yes","")</f>
        <v>Yes</v>
      </c>
      <c r="E105" s="281" t="str">
        <f>IF(AND(OR($D$27="Yes",$D$27=""),OR($D$33="Yes",$D$33="")),"Greater than 50%","")</f>
        <v>Greater than 50%</v>
      </c>
    </row>
    <row r="106" spans="2:7" ht="15" hidden="1">
      <c r="B106" s="236" t="s">
        <v>12394</v>
      </c>
      <c r="D106" s="281" t="str">
        <f>IF(AND(OR($D$29="Yes",$D$29=""),OR($D$35="Yes",$D$35="")),"No","")</f>
        <v>No</v>
      </c>
      <c r="E106" s="281" t="str">
        <f>IF(AND(OR($D$27="Yes",$D$27=""),OR($D$33="Yes",$D$33="")),"50% or less","")</f>
        <v>50% or less</v>
      </c>
    </row>
    <row r="107" spans="2:7" ht="15" hidden="1">
      <c r="B107" s="236" t="s">
        <v>489</v>
      </c>
      <c r="D107" s="281" t="str">
        <f>IF(AND(OR($D$29="Yes",$D$29=""),OR($D$35="Yes",$D$35="")),"Unknown","")</f>
        <v>Unknown</v>
      </c>
      <c r="E107" s="281" t="str">
        <f>IF(AND(OR($D$27="Yes",$D$27=""),OR($D$33="Yes",$D$33="")),"None","")</f>
        <v>None</v>
      </c>
    </row>
    <row r="108" spans="2:7" ht="15" hidden="1">
      <c r="B108" s="236" t="s">
        <v>13974</v>
      </c>
      <c r="E108" s="281" t="str">
        <f>IF(AND(OR($D$28="Yes",$D$28=""),OR($D$34="Yes",$D$34="")),"100%","")</f>
        <v>100%</v>
      </c>
    </row>
    <row r="109" spans="2:7" ht="15" hidden="1">
      <c r="B109" s="236" t="s">
        <v>13976</v>
      </c>
      <c r="E109" s="281" t="str">
        <f>IF(AND(OR($D$28="Yes",$D$28=""),OR($D$34="Yes",$D$34="")),"Greater than 90%","")</f>
        <v>Greater than 90%</v>
      </c>
    </row>
    <row r="110" spans="2:7" ht="15" hidden="1">
      <c r="B110" s="236" t="s">
        <v>13977</v>
      </c>
      <c r="E110" s="281" t="str">
        <f>IF(AND(OR($D$28="Yes",$D$28=""),OR($D$34="Yes",$D$34="")),"Greater than 75%","")</f>
        <v>Greater than 75%</v>
      </c>
    </row>
    <row r="111" spans="2:7" ht="15" hidden="1">
      <c r="B111" s="236" t="s">
        <v>489</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G26:J26"/>
    <mergeCell ref="G28:J28"/>
    <mergeCell ref="D28:E28"/>
    <mergeCell ref="D79:E79"/>
    <mergeCell ref="G83:J83"/>
    <mergeCell ref="H67:J67"/>
    <mergeCell ref="D77:E77"/>
    <mergeCell ref="G74:I74"/>
    <mergeCell ref="D74:E74"/>
    <mergeCell ref="G76:J76"/>
    <mergeCell ref="D67:E67"/>
    <mergeCell ref="G70:J70"/>
    <mergeCell ref="G68:J68"/>
    <mergeCell ref="G71:J71"/>
    <mergeCell ref="G69:J69"/>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69:E69"/>
    <mergeCell ref="D68:E68"/>
    <mergeCell ref="G62:J62"/>
    <mergeCell ref="D52:E52"/>
    <mergeCell ref="G57:J57"/>
    <mergeCell ref="G58:J58"/>
    <mergeCell ref="G59:J59"/>
    <mergeCell ref="D58:E58"/>
    <mergeCell ref="D55:E55"/>
    <mergeCell ref="D53:E53"/>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D57:E57"/>
    <mergeCell ref="G27:J27"/>
    <mergeCell ref="G41:J41"/>
    <mergeCell ref="D40:E40"/>
    <mergeCell ref="D41:E41"/>
    <mergeCell ref="G50:J50"/>
    <mergeCell ref="D51:E51"/>
    <mergeCell ref="G51:J51"/>
    <mergeCell ref="G40:J40"/>
    <mergeCell ref="D34:E34"/>
    <mergeCell ref="D33:E33"/>
    <mergeCell ref="G34:J34"/>
    <mergeCell ref="H37:J37"/>
    <mergeCell ref="D49:E49"/>
    <mergeCell ref="G35:J35"/>
    <mergeCell ref="D25:E25"/>
    <mergeCell ref="A1:K1"/>
    <mergeCell ref="D2:J2"/>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11:J11"/>
    <mergeCell ref="D8:J8"/>
    <mergeCell ref="G77:J77"/>
    <mergeCell ref="G79:J79"/>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CF67EC7-E6FF-4083-9823-21F24DEC22D5}"/>
    <hyperlink ref="D20" r:id="rId4" xr:uid="{3EA6EF4C-D3ED-43BE-8520-D101CCABC61F}"/>
    <hyperlink ref="G77" r:id="rId5" xr:uid="{60900EDC-637B-434C-AF84-2DCED205E7C8}"/>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26" zoomScaleNormal="100" zoomScalePageLayoutView="55" workbookViewId="0">
      <selection activeCell="D4" sqref="D4"/>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4" t="str">
        <f ca="1">OFFSET(L!$C$1,MATCH("Smelter List"&amp;ADDRESS(ROW(),COLUMN(),4),L!$A:$A,0)-1,SL,,)</f>
        <v>Link to "RMAP Conformant Smelter List"</v>
      </c>
      <c r="K2" s="385"/>
      <c r="L2" s="385"/>
      <c r="M2" s="385"/>
      <c r="N2" s="385"/>
      <c r="O2" s="385"/>
      <c r="P2" s="195"/>
      <c r="Q2" s="196"/>
      <c r="R2" s="197"/>
      <c r="S2" s="197"/>
      <c r="T2" s="197"/>
      <c r="AH2" s="145" t="s">
        <v>488</v>
      </c>
    </row>
    <row r="3" spans="1:34" s="221" customFormat="1" ht="173.4" customHeight="1">
      <c r="A3" s="171"/>
      <c r="B3" s="38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6"/>
      <c r="D3" s="386"/>
      <c r="E3" s="386"/>
      <c r="F3" s="222"/>
      <c r="G3" s="387" t="str">
        <f ca="1">OFFSET(L!$C$1,MATCH("General"&amp;"Cpy",L!$A:$A,0)-1,SL,,)</f>
        <v>© 2023 Responsible Minerals Initiative. All rights reserved.</v>
      </c>
      <c r="H3" s="387"/>
      <c r="I3" s="388"/>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 customHeight="1">
      <c r="A5" s="292" t="s">
        <v>15064</v>
      </c>
      <c r="B5" s="182" t="s">
        <v>1125</v>
      </c>
      <c r="C5" s="186" t="s">
        <v>15063</v>
      </c>
      <c r="D5" s="230" t="s">
        <v>15063</v>
      </c>
      <c r="E5" s="182" t="s">
        <v>1102</v>
      </c>
      <c r="F5" s="182" t="s">
        <v>15064</v>
      </c>
      <c r="G5" s="182" t="s">
        <v>13240</v>
      </c>
      <c r="H5" s="183">
        <v>0</v>
      </c>
      <c r="I5" s="184" t="s">
        <v>15134</v>
      </c>
      <c r="J5" s="184" t="s">
        <v>15808</v>
      </c>
      <c r="K5" s="224"/>
      <c r="L5" s="224"/>
      <c r="M5" s="224"/>
      <c r="N5" s="224"/>
      <c r="O5" s="224" t="s">
        <v>15809</v>
      </c>
      <c r="P5" s="185"/>
      <c r="Q5" s="225"/>
      <c r="R5" s="182" t="s">
        <v>15063</v>
      </c>
      <c r="S5" s="181" t="s">
        <v>12560</v>
      </c>
      <c r="T5" s="181" t="s">
        <v>6218</v>
      </c>
      <c r="U5" s="201"/>
      <c r="V5" s="226">
        <v>166</v>
      </c>
      <c r="X5" s="227">
        <v>0</v>
      </c>
      <c r="AB5" s="228" t="s">
        <v>15810</v>
      </c>
    </row>
    <row r="6" spans="1:34" s="227" customFormat="1" ht="20" customHeight="1">
      <c r="A6" s="292" t="s">
        <v>2262</v>
      </c>
      <c r="B6" s="182" t="s">
        <v>1125</v>
      </c>
      <c r="C6" s="186" t="s">
        <v>15059</v>
      </c>
      <c r="D6" s="230" t="s">
        <v>15059</v>
      </c>
      <c r="E6" s="182" t="s">
        <v>1091</v>
      </c>
      <c r="F6" s="182" t="s">
        <v>2262</v>
      </c>
      <c r="G6" s="182" t="s">
        <v>13240</v>
      </c>
      <c r="H6" s="183">
        <v>0</v>
      </c>
      <c r="I6" s="184" t="s">
        <v>1676</v>
      </c>
      <c r="J6" s="184" t="s">
        <v>3153</v>
      </c>
      <c r="K6" s="224"/>
      <c r="L6" s="224"/>
      <c r="M6" s="224"/>
      <c r="N6" s="224"/>
      <c r="O6" s="224" t="s">
        <v>15809</v>
      </c>
      <c r="P6" s="185"/>
      <c r="Q6" s="225"/>
      <c r="R6" s="182" t="s">
        <v>15059</v>
      </c>
      <c r="S6" s="181" t="s">
        <v>12475</v>
      </c>
      <c r="T6" s="181" t="s">
        <v>3152</v>
      </c>
      <c r="U6" s="201"/>
      <c r="V6" s="226">
        <v>116</v>
      </c>
      <c r="X6" s="227">
        <v>0</v>
      </c>
      <c r="AB6" s="228" t="s">
        <v>15811</v>
      </c>
    </row>
    <row r="7" spans="1:34" s="227" customFormat="1" ht="20" customHeight="1">
      <c r="A7" s="292" t="s">
        <v>1414</v>
      </c>
      <c r="B7" s="182" t="s">
        <v>1127</v>
      </c>
      <c r="C7" s="186" t="s">
        <v>1413</v>
      </c>
      <c r="D7" s="230" t="s">
        <v>1413</v>
      </c>
      <c r="E7" s="182" t="s">
        <v>2432</v>
      </c>
      <c r="F7" s="182" t="s">
        <v>1414</v>
      </c>
      <c r="G7" s="182" t="s">
        <v>13240</v>
      </c>
      <c r="H7" s="183">
        <v>0</v>
      </c>
      <c r="I7" s="184" t="s">
        <v>1751</v>
      </c>
      <c r="J7" s="184" t="s">
        <v>1625</v>
      </c>
      <c r="K7" s="224"/>
      <c r="L7" s="224"/>
      <c r="M7" s="224"/>
      <c r="N7" s="224"/>
      <c r="O7" s="224" t="s">
        <v>15812</v>
      </c>
      <c r="P7" s="185"/>
      <c r="Q7" s="225"/>
      <c r="R7" s="182" t="s">
        <v>1413</v>
      </c>
      <c r="S7" s="181" t="s">
        <v>12687</v>
      </c>
      <c r="T7" s="181" t="s">
        <v>11906</v>
      </c>
      <c r="U7" s="201"/>
      <c r="V7" s="226">
        <v>337</v>
      </c>
      <c r="X7" s="227">
        <v>0</v>
      </c>
      <c r="AB7" s="228" t="s">
        <v>15813</v>
      </c>
    </row>
    <row r="8" spans="1:34" s="227" customFormat="1" ht="20" customHeight="1">
      <c r="A8" s="292" t="s">
        <v>15110</v>
      </c>
      <c r="B8" s="182" t="s">
        <v>1126</v>
      </c>
      <c r="C8" s="186" t="s">
        <v>15109</v>
      </c>
      <c r="D8" s="230" t="s">
        <v>15109</v>
      </c>
      <c r="E8" s="182" t="s">
        <v>1101</v>
      </c>
      <c r="F8" s="182" t="s">
        <v>15110</v>
      </c>
      <c r="G8" s="182" t="s">
        <v>13240</v>
      </c>
      <c r="H8" s="183">
        <v>0</v>
      </c>
      <c r="I8" s="184" t="s">
        <v>15148</v>
      </c>
      <c r="J8" s="184" t="s">
        <v>12852</v>
      </c>
      <c r="K8" s="224"/>
      <c r="L8" s="224"/>
      <c r="M8" s="224"/>
      <c r="N8" s="224"/>
      <c r="O8" s="224" t="s">
        <v>15809</v>
      </c>
      <c r="P8" s="185"/>
      <c r="Q8" s="225"/>
      <c r="R8" s="182" t="s">
        <v>15109</v>
      </c>
      <c r="S8" s="181" t="s">
        <v>12556</v>
      </c>
      <c r="T8" s="181" t="s">
        <v>6050</v>
      </c>
      <c r="U8" s="201"/>
      <c r="V8" s="226">
        <v>495</v>
      </c>
      <c r="X8" s="227">
        <v>0</v>
      </c>
      <c r="AB8" s="228" t="s">
        <v>15814</v>
      </c>
    </row>
    <row r="9" spans="1:34" s="227" customFormat="1" ht="20" customHeight="1">
      <c r="A9" s="292" t="s">
        <v>793</v>
      </c>
      <c r="B9" s="182" t="s">
        <v>1128</v>
      </c>
      <c r="C9" s="186" t="s">
        <v>2213</v>
      </c>
      <c r="D9" s="230" t="s">
        <v>2213</v>
      </c>
      <c r="E9" s="182" t="s">
        <v>1096</v>
      </c>
      <c r="F9" s="182" t="s">
        <v>793</v>
      </c>
      <c r="G9" s="182" t="s">
        <v>13240</v>
      </c>
      <c r="H9" s="183">
        <v>0</v>
      </c>
      <c r="I9" s="184" t="s">
        <v>2134</v>
      </c>
      <c r="J9" s="184" t="s">
        <v>13623</v>
      </c>
      <c r="K9" s="224"/>
      <c r="L9" s="224"/>
      <c r="M9" s="224"/>
      <c r="N9" s="224"/>
      <c r="O9" s="224" t="s">
        <v>15815</v>
      </c>
      <c r="P9" s="185"/>
      <c r="Q9" s="225"/>
      <c r="R9" s="182" t="s">
        <v>2213</v>
      </c>
      <c r="S9" s="181" t="s">
        <v>12503</v>
      </c>
      <c r="T9" s="181" t="s">
        <v>13523</v>
      </c>
      <c r="U9" s="201"/>
      <c r="V9" s="226">
        <v>588</v>
      </c>
      <c r="X9" s="227">
        <v>0</v>
      </c>
      <c r="AB9" s="228" t="s">
        <v>15816</v>
      </c>
    </row>
    <row r="10" spans="1:34" s="227" customFormat="1" ht="20" customHeight="1">
      <c r="A10" s="292" t="s">
        <v>785</v>
      </c>
      <c r="B10" s="182" t="s">
        <v>1126</v>
      </c>
      <c r="C10" s="186" t="s">
        <v>2532</v>
      </c>
      <c r="D10" s="230" t="s">
        <v>2532</v>
      </c>
      <c r="E10" s="182" t="s">
        <v>1092</v>
      </c>
      <c r="F10" s="182" t="s">
        <v>785</v>
      </c>
      <c r="G10" s="182" t="s">
        <v>13240</v>
      </c>
      <c r="H10" s="183">
        <v>0</v>
      </c>
      <c r="I10" s="184" t="s">
        <v>1766</v>
      </c>
      <c r="J10" s="184" t="s">
        <v>1770</v>
      </c>
      <c r="K10" s="224"/>
      <c r="L10" s="224"/>
      <c r="M10" s="224"/>
      <c r="N10" s="224"/>
      <c r="O10" s="224" t="s">
        <v>15817</v>
      </c>
      <c r="P10" s="185"/>
      <c r="Q10" s="225"/>
      <c r="R10" s="182" t="s">
        <v>2532</v>
      </c>
      <c r="S10" s="181" t="s">
        <v>12486</v>
      </c>
      <c r="T10" s="181" t="s">
        <v>3459</v>
      </c>
      <c r="U10" s="201"/>
      <c r="V10" s="226">
        <v>532</v>
      </c>
      <c r="X10" s="227">
        <v>0</v>
      </c>
      <c r="AB10" s="228" t="s">
        <v>15818</v>
      </c>
    </row>
    <row r="11" spans="1:34" s="227" customFormat="1" ht="20" customHeight="1">
      <c r="A11" s="292" t="s">
        <v>2267</v>
      </c>
      <c r="B11" s="182" t="s">
        <v>1128</v>
      </c>
      <c r="C11" s="186" t="s">
        <v>2266</v>
      </c>
      <c r="D11" s="230" t="s">
        <v>2266</v>
      </c>
      <c r="E11" s="182" t="s">
        <v>1092</v>
      </c>
      <c r="F11" s="182" t="s">
        <v>2267</v>
      </c>
      <c r="G11" s="182" t="s">
        <v>13240</v>
      </c>
      <c r="H11" s="183">
        <v>0</v>
      </c>
      <c r="I11" s="184" t="s">
        <v>2268</v>
      </c>
      <c r="J11" s="184" t="s">
        <v>1674</v>
      </c>
      <c r="K11" s="224"/>
      <c r="L11" s="224"/>
      <c r="M11" s="224"/>
      <c r="N11" s="224"/>
      <c r="O11" s="224" t="s">
        <v>15809</v>
      </c>
      <c r="P11" s="185"/>
      <c r="Q11" s="225"/>
      <c r="R11" s="182" t="s">
        <v>2266</v>
      </c>
      <c r="S11" s="181" t="s">
        <v>12486</v>
      </c>
      <c r="T11" s="181" t="s">
        <v>3462</v>
      </c>
      <c r="U11" s="201"/>
      <c r="V11" s="226">
        <v>556</v>
      </c>
      <c r="X11" s="227">
        <v>0</v>
      </c>
      <c r="AB11" s="228" t="s">
        <v>15819</v>
      </c>
    </row>
    <row r="12" spans="1:34" s="227" customFormat="1" ht="20" customHeight="1">
      <c r="A12" s="292" t="s">
        <v>13815</v>
      </c>
      <c r="B12" s="182" t="s">
        <v>1128</v>
      </c>
      <c r="C12" s="186" t="s">
        <v>13814</v>
      </c>
      <c r="D12" s="230" t="s">
        <v>13814</v>
      </c>
      <c r="E12" s="182" t="s">
        <v>1096</v>
      </c>
      <c r="F12" s="182" t="s">
        <v>13815</v>
      </c>
      <c r="G12" s="182" t="s">
        <v>13240</v>
      </c>
      <c r="H12" s="183">
        <v>0</v>
      </c>
      <c r="I12" s="184" t="s">
        <v>13834</v>
      </c>
      <c r="J12" s="184" t="s">
        <v>13618</v>
      </c>
      <c r="K12" s="224"/>
      <c r="L12" s="224"/>
      <c r="M12" s="224"/>
      <c r="N12" s="224"/>
      <c r="O12" s="224" t="s">
        <v>15809</v>
      </c>
      <c r="P12" s="185"/>
      <c r="Q12" s="225"/>
      <c r="R12" s="182" t="s">
        <v>13814</v>
      </c>
      <c r="S12" s="181" t="s">
        <v>12503</v>
      </c>
      <c r="T12" s="181" t="s">
        <v>13518</v>
      </c>
      <c r="U12" s="201"/>
      <c r="V12" s="226">
        <v>573</v>
      </c>
      <c r="X12" s="227">
        <v>0</v>
      </c>
      <c r="AB12" s="228" t="s">
        <v>15820</v>
      </c>
    </row>
    <row r="13" spans="1:34" s="227" customFormat="1" ht="20" customHeight="1">
      <c r="A13" s="292" t="s">
        <v>1712</v>
      </c>
      <c r="B13" s="182" t="s">
        <v>1125</v>
      </c>
      <c r="C13" s="186" t="s">
        <v>2215</v>
      </c>
      <c r="D13" s="230" t="s">
        <v>2215</v>
      </c>
      <c r="E13" s="182" t="s">
        <v>1103</v>
      </c>
      <c r="F13" s="182" t="s">
        <v>1712</v>
      </c>
      <c r="G13" s="182" t="s">
        <v>13240</v>
      </c>
      <c r="H13" s="183">
        <v>0</v>
      </c>
      <c r="I13" s="184" t="s">
        <v>1713</v>
      </c>
      <c r="J13" s="184" t="s">
        <v>6470</v>
      </c>
      <c r="K13" s="224"/>
      <c r="L13" s="224"/>
      <c r="M13" s="224"/>
      <c r="N13" s="224"/>
      <c r="O13" s="224" t="s">
        <v>15821</v>
      </c>
      <c r="P13" s="185"/>
      <c r="Q13" s="225"/>
      <c r="R13" s="182" t="s">
        <v>2215</v>
      </c>
      <c r="S13" s="181" t="s">
        <v>12565</v>
      </c>
      <c r="T13" s="181" t="s">
        <v>6469</v>
      </c>
      <c r="U13" s="201"/>
      <c r="V13" s="226">
        <v>269</v>
      </c>
      <c r="X13" s="227">
        <v>0</v>
      </c>
      <c r="AB13" s="228" t="s">
        <v>15822</v>
      </c>
    </row>
    <row r="14" spans="1:34" s="227" customFormat="1" ht="20" customHeight="1">
      <c r="A14" s="292" t="s">
        <v>15508</v>
      </c>
      <c r="B14" s="182" t="s">
        <v>1128</v>
      </c>
      <c r="C14" s="186" t="s">
        <v>15507</v>
      </c>
      <c r="D14" s="230" t="s">
        <v>15507</v>
      </c>
      <c r="E14" s="182" t="s">
        <v>879</v>
      </c>
      <c r="F14" s="182" t="s">
        <v>15508</v>
      </c>
      <c r="G14" s="182" t="s">
        <v>13240</v>
      </c>
      <c r="H14" s="183">
        <v>0</v>
      </c>
      <c r="I14" s="184" t="s">
        <v>15509</v>
      </c>
      <c r="J14" s="184" t="s">
        <v>9979</v>
      </c>
      <c r="K14" s="224"/>
      <c r="L14" s="224"/>
      <c r="M14" s="224"/>
      <c r="N14" s="224"/>
      <c r="O14" s="224" t="s">
        <v>15809</v>
      </c>
      <c r="P14" s="185"/>
      <c r="Q14" s="225"/>
      <c r="R14" s="182" t="s">
        <v>15507</v>
      </c>
      <c r="S14" s="181" t="s">
        <v>12645</v>
      </c>
      <c r="T14" s="181" t="s">
        <v>9978</v>
      </c>
      <c r="U14" s="201"/>
      <c r="V14" s="226">
        <v>607</v>
      </c>
      <c r="X14" s="227">
        <v>0</v>
      </c>
      <c r="AB14" s="228" t="s">
        <v>15823</v>
      </c>
    </row>
    <row r="15" spans="1:34" s="227" customFormat="1" ht="20" customHeight="1">
      <c r="A15" s="292" t="s">
        <v>756</v>
      </c>
      <c r="B15" s="182" t="s">
        <v>1127</v>
      </c>
      <c r="C15" s="186" t="s">
        <v>1026</v>
      </c>
      <c r="D15" s="230" t="s">
        <v>1026</v>
      </c>
      <c r="E15" s="182" t="s">
        <v>1096</v>
      </c>
      <c r="F15" s="182" t="s">
        <v>756</v>
      </c>
      <c r="G15" s="182" t="s">
        <v>13240</v>
      </c>
      <c r="H15" s="183">
        <v>0</v>
      </c>
      <c r="I15" s="184" t="s">
        <v>1730</v>
      </c>
      <c r="J15" s="184" t="s">
        <v>13605</v>
      </c>
      <c r="K15" s="224"/>
      <c r="L15" s="224"/>
      <c r="M15" s="224"/>
      <c r="N15" s="224"/>
      <c r="O15" s="224" t="s">
        <v>15824</v>
      </c>
      <c r="P15" s="185"/>
      <c r="Q15" s="225"/>
      <c r="R15" s="182" t="s">
        <v>1026</v>
      </c>
      <c r="S15" s="181" t="s">
        <v>12503</v>
      </c>
      <c r="T15" s="181" t="s">
        <v>13505</v>
      </c>
      <c r="U15" s="201"/>
      <c r="V15" s="226">
        <v>360</v>
      </c>
      <c r="X15" s="227">
        <v>0</v>
      </c>
      <c r="AB15" s="228" t="s">
        <v>15825</v>
      </c>
    </row>
    <row r="16" spans="1:34" s="227" customFormat="1" ht="20" customHeight="1">
      <c r="A16" s="292" t="s">
        <v>685</v>
      </c>
      <c r="B16" s="182" t="s">
        <v>1125</v>
      </c>
      <c r="C16" s="186" t="s">
        <v>2299</v>
      </c>
      <c r="D16" s="230" t="s">
        <v>2299</v>
      </c>
      <c r="E16" s="182" t="s">
        <v>1096</v>
      </c>
      <c r="F16" s="182" t="s">
        <v>685</v>
      </c>
      <c r="G16" s="182" t="s">
        <v>13240</v>
      </c>
      <c r="H16" s="183">
        <v>0</v>
      </c>
      <c r="I16" s="184" t="s">
        <v>1597</v>
      </c>
      <c r="J16" s="184" t="s">
        <v>13619</v>
      </c>
      <c r="K16" s="224"/>
      <c r="L16" s="224"/>
      <c r="M16" s="224"/>
      <c r="N16" s="224"/>
      <c r="O16" s="224" t="s">
        <v>15826</v>
      </c>
      <c r="P16" s="185"/>
      <c r="Q16" s="225"/>
      <c r="R16" s="182" t="s">
        <v>2299</v>
      </c>
      <c r="S16" s="181" t="s">
        <v>12503</v>
      </c>
      <c r="T16" s="181" t="s">
        <v>13519</v>
      </c>
      <c r="U16" s="201"/>
      <c r="V16" s="226">
        <v>125</v>
      </c>
      <c r="X16" s="227">
        <v>0</v>
      </c>
      <c r="AB16" s="228" t="s">
        <v>15827</v>
      </c>
    </row>
    <row r="17" spans="1:28" s="227" customFormat="1" ht="20" customHeight="1">
      <c r="A17" s="292" t="s">
        <v>792</v>
      </c>
      <c r="B17" s="182" t="s">
        <v>1128</v>
      </c>
      <c r="C17" s="186" t="s">
        <v>1</v>
      </c>
      <c r="D17" s="230" t="s">
        <v>1</v>
      </c>
      <c r="E17" s="182" t="s">
        <v>2432</v>
      </c>
      <c r="F17" s="182" t="s">
        <v>792</v>
      </c>
      <c r="G17" s="182" t="s">
        <v>13240</v>
      </c>
      <c r="H17" s="183">
        <v>0</v>
      </c>
      <c r="I17" s="184" t="s">
        <v>1826</v>
      </c>
      <c r="J17" s="184" t="s">
        <v>1737</v>
      </c>
      <c r="K17" s="224"/>
      <c r="L17" s="224"/>
      <c r="M17" s="224"/>
      <c r="N17" s="224"/>
      <c r="O17" s="224" t="s">
        <v>15828</v>
      </c>
      <c r="P17" s="185"/>
      <c r="Q17" s="225"/>
      <c r="R17" s="182" t="s">
        <v>1</v>
      </c>
      <c r="S17" s="181" t="s">
        <v>12687</v>
      </c>
      <c r="T17" s="181" t="s">
        <v>11935</v>
      </c>
      <c r="U17" s="201"/>
      <c r="V17" s="226">
        <v>580</v>
      </c>
      <c r="X17" s="227">
        <v>0</v>
      </c>
      <c r="AB17" s="228" t="s">
        <v>15829</v>
      </c>
    </row>
    <row r="18" spans="1:28" s="227" customFormat="1" ht="20" customHeight="1">
      <c r="A18" s="181" t="s">
        <v>13872</v>
      </c>
      <c r="B18" s="182" t="s">
        <v>1128</v>
      </c>
      <c r="C18" s="186" t="s">
        <v>15503</v>
      </c>
      <c r="D18" s="230" t="s">
        <v>15503</v>
      </c>
      <c r="E18" s="182" t="s">
        <v>1096</v>
      </c>
      <c r="F18" s="182" t="s">
        <v>13872</v>
      </c>
      <c r="G18" s="182" t="s">
        <v>13240</v>
      </c>
      <c r="H18" s="183">
        <v>0</v>
      </c>
      <c r="I18" s="184" t="s">
        <v>15138</v>
      </c>
      <c r="J18" s="184" t="s">
        <v>13624</v>
      </c>
      <c r="K18" s="224"/>
      <c r="L18" s="224"/>
      <c r="M18" s="224"/>
      <c r="N18" s="224"/>
      <c r="O18" s="224" t="s">
        <v>15809</v>
      </c>
      <c r="P18" s="185"/>
      <c r="Q18" s="225"/>
      <c r="R18" s="182" t="s">
        <v>15503</v>
      </c>
      <c r="S18" s="181" t="s">
        <v>12503</v>
      </c>
      <c r="T18" s="181" t="s">
        <v>13524</v>
      </c>
      <c r="U18" s="201"/>
      <c r="V18" s="226">
        <v>601</v>
      </c>
      <c r="X18" s="227">
        <v>0</v>
      </c>
      <c r="AB18" s="228" t="s">
        <v>15830</v>
      </c>
    </row>
    <row r="19" spans="1:28" s="227" customFormat="1" ht="81">
      <c r="A19" s="181" t="s">
        <v>395</v>
      </c>
      <c r="B19" s="182" t="s">
        <v>1125</v>
      </c>
      <c r="C19" s="186" t="s">
        <v>394</v>
      </c>
      <c r="D19" s="230" t="s">
        <v>394</v>
      </c>
      <c r="E19" s="182" t="s">
        <v>1096</v>
      </c>
      <c r="F19" s="182" t="s">
        <v>395</v>
      </c>
      <c r="G19" s="182" t="s">
        <v>13240</v>
      </c>
      <c r="H19" s="183">
        <v>0</v>
      </c>
      <c r="I19" s="184" t="s">
        <v>1587</v>
      </c>
      <c r="J19" s="184" t="s">
        <v>13616</v>
      </c>
      <c r="K19" s="224"/>
      <c r="L19" s="224"/>
      <c r="M19" s="224"/>
      <c r="N19" s="224"/>
      <c r="O19" s="224" t="s">
        <v>15831</v>
      </c>
      <c r="P19" s="185"/>
      <c r="Q19" s="225"/>
      <c r="R19" s="182" t="s">
        <v>394</v>
      </c>
      <c r="S19" s="181" t="s">
        <v>12503</v>
      </c>
      <c r="T19" s="181" t="s">
        <v>13516</v>
      </c>
      <c r="U19" s="201"/>
      <c r="V19" s="226">
        <v>100</v>
      </c>
      <c r="X19" s="227">
        <v>0</v>
      </c>
      <c r="AB19" s="228" t="s">
        <v>15832</v>
      </c>
    </row>
    <row r="20" spans="1:28" s="227" customFormat="1" ht="54">
      <c r="A20" s="181" t="s">
        <v>15097</v>
      </c>
      <c r="B20" s="182" t="s">
        <v>1126</v>
      </c>
      <c r="C20" s="186" t="s">
        <v>15096</v>
      </c>
      <c r="D20" s="230" t="s">
        <v>15096</v>
      </c>
      <c r="E20" s="182" t="s">
        <v>1101</v>
      </c>
      <c r="F20" s="182" t="s">
        <v>15097</v>
      </c>
      <c r="G20" s="182" t="s">
        <v>13240</v>
      </c>
      <c r="H20" s="183">
        <v>0</v>
      </c>
      <c r="I20" s="184" t="s">
        <v>15143</v>
      </c>
      <c r="J20" s="184" t="s">
        <v>12852</v>
      </c>
      <c r="K20" s="224"/>
      <c r="L20" s="224"/>
      <c r="M20" s="224"/>
      <c r="N20" s="224"/>
      <c r="O20" s="224" t="s">
        <v>15833</v>
      </c>
      <c r="P20" s="185"/>
      <c r="Q20" s="225"/>
      <c r="R20" s="182" t="s">
        <v>15096</v>
      </c>
      <c r="S20" s="181" t="s">
        <v>12556</v>
      </c>
      <c r="T20" s="181" t="s">
        <v>6050</v>
      </c>
      <c r="U20" s="201"/>
      <c r="V20" s="226">
        <v>412</v>
      </c>
      <c r="X20" s="227">
        <v>0</v>
      </c>
      <c r="AB20" s="228" t="s">
        <v>15834</v>
      </c>
    </row>
    <row r="21" spans="1:28" s="227" customFormat="1" ht="216">
      <c r="A21" s="181" t="s">
        <v>396</v>
      </c>
      <c r="B21" s="182" t="s">
        <v>1127</v>
      </c>
      <c r="C21" s="186" t="s">
        <v>3</v>
      </c>
      <c r="D21" s="230" t="s">
        <v>3</v>
      </c>
      <c r="E21" s="182" t="s">
        <v>1096</v>
      </c>
      <c r="F21" s="182" t="s">
        <v>396</v>
      </c>
      <c r="G21" s="182" t="s">
        <v>13240</v>
      </c>
      <c r="H21" s="183">
        <v>0</v>
      </c>
      <c r="I21" s="184" t="s">
        <v>1740</v>
      </c>
      <c r="J21" s="184" t="s">
        <v>13623</v>
      </c>
      <c r="K21" s="224"/>
      <c r="L21" s="224"/>
      <c r="M21" s="224"/>
      <c r="N21" s="224"/>
      <c r="O21" s="224" t="s">
        <v>15835</v>
      </c>
      <c r="P21" s="185"/>
      <c r="Q21" s="225"/>
      <c r="R21" s="182" t="s">
        <v>3</v>
      </c>
      <c r="S21" s="181" t="s">
        <v>12503</v>
      </c>
      <c r="T21" s="181" t="s">
        <v>13523</v>
      </c>
      <c r="U21" s="201"/>
      <c r="V21" s="226">
        <v>341</v>
      </c>
      <c r="X21" s="227">
        <v>0</v>
      </c>
      <c r="AB21" s="228" t="s">
        <v>15836</v>
      </c>
    </row>
    <row r="22" spans="1:28" s="227" customFormat="1" ht="229.5">
      <c r="A22" s="181" t="s">
        <v>15120</v>
      </c>
      <c r="B22" s="182" t="s">
        <v>1126</v>
      </c>
      <c r="C22" s="186" t="s">
        <v>15119</v>
      </c>
      <c r="D22" s="230" t="s">
        <v>15119</v>
      </c>
      <c r="E22" s="182" t="s">
        <v>1101</v>
      </c>
      <c r="F22" s="182" t="s">
        <v>15120</v>
      </c>
      <c r="G22" s="182" t="s">
        <v>13240</v>
      </c>
      <c r="H22" s="183">
        <v>0</v>
      </c>
      <c r="I22" s="184" t="s">
        <v>15143</v>
      </c>
      <c r="J22" s="184" t="s">
        <v>12852</v>
      </c>
      <c r="K22" s="224"/>
      <c r="L22" s="224"/>
      <c r="M22" s="224"/>
      <c r="N22" s="224"/>
      <c r="O22" s="224" t="s">
        <v>15837</v>
      </c>
      <c r="P22" s="185"/>
      <c r="Q22" s="225"/>
      <c r="R22" s="182" t="s">
        <v>15119</v>
      </c>
      <c r="S22" s="181" t="s">
        <v>12556</v>
      </c>
      <c r="T22" s="181" t="s">
        <v>6050</v>
      </c>
      <c r="U22" s="201"/>
      <c r="V22" s="226">
        <v>510</v>
      </c>
      <c r="X22" s="227">
        <v>0</v>
      </c>
      <c r="AB22" s="228" t="s">
        <v>15838</v>
      </c>
    </row>
    <row r="23" spans="1:28" s="227" customFormat="1" ht="40.5">
      <c r="A23" s="181" t="s">
        <v>15439</v>
      </c>
      <c r="B23" s="182" t="s">
        <v>1125</v>
      </c>
      <c r="C23" s="186" t="s">
        <v>15438</v>
      </c>
      <c r="D23" s="230" t="s">
        <v>15438</v>
      </c>
      <c r="E23" s="182" t="s">
        <v>1089</v>
      </c>
      <c r="F23" s="182" t="s">
        <v>15439</v>
      </c>
      <c r="G23" s="182" t="s">
        <v>13240</v>
      </c>
      <c r="H23" s="183">
        <v>0</v>
      </c>
      <c r="I23" s="184" t="s">
        <v>15440</v>
      </c>
      <c r="J23" s="184" t="s">
        <v>2819</v>
      </c>
      <c r="K23" s="224"/>
      <c r="L23" s="224"/>
      <c r="M23" s="224"/>
      <c r="N23" s="224"/>
      <c r="O23" s="224" t="s">
        <v>15809</v>
      </c>
      <c r="P23" s="185"/>
      <c r="Q23" s="225"/>
      <c r="R23" s="182" t="s">
        <v>15438</v>
      </c>
      <c r="S23" s="181" t="s">
        <v>12468</v>
      </c>
      <c r="T23" s="181" t="s">
        <v>2818</v>
      </c>
      <c r="U23" s="201"/>
      <c r="V23" s="226">
        <v>6</v>
      </c>
      <c r="X23" s="227">
        <v>0</v>
      </c>
      <c r="AB23" s="228" t="s">
        <v>15839</v>
      </c>
    </row>
    <row r="24" spans="1:28" s="227" customFormat="1" ht="94.5">
      <c r="A24" s="181" t="s">
        <v>700</v>
      </c>
      <c r="B24" s="182" t="s">
        <v>1125</v>
      </c>
      <c r="C24" s="186" t="s">
        <v>1614</v>
      </c>
      <c r="D24" s="230" t="s">
        <v>1614</v>
      </c>
      <c r="E24" s="182" t="s">
        <v>1096</v>
      </c>
      <c r="F24" s="182" t="s">
        <v>700</v>
      </c>
      <c r="G24" s="182" t="s">
        <v>13240</v>
      </c>
      <c r="H24" s="183">
        <v>0</v>
      </c>
      <c r="I24" s="184" t="s">
        <v>1615</v>
      </c>
      <c r="J24" s="184" t="s">
        <v>13621</v>
      </c>
      <c r="K24" s="224"/>
      <c r="L24" s="224"/>
      <c r="M24" s="224"/>
      <c r="N24" s="224"/>
      <c r="O24" s="224" t="s">
        <v>15840</v>
      </c>
      <c r="P24" s="185"/>
      <c r="Q24" s="225"/>
      <c r="R24" s="182" t="s">
        <v>1614</v>
      </c>
      <c r="S24" s="181" t="s">
        <v>12503</v>
      </c>
      <c r="T24" s="181" t="s">
        <v>13521</v>
      </c>
      <c r="U24" s="201"/>
      <c r="V24" s="226">
        <v>160</v>
      </c>
      <c r="X24" s="227">
        <v>0</v>
      </c>
      <c r="AB24" s="228" t="s">
        <v>15841</v>
      </c>
    </row>
    <row r="25" spans="1:28" s="227" customFormat="1" ht="27">
      <c r="A25" s="181" t="s">
        <v>2259</v>
      </c>
      <c r="B25" s="182" t="s">
        <v>1125</v>
      </c>
      <c r="C25" s="186" t="s">
        <v>2258</v>
      </c>
      <c r="D25" s="230" t="s">
        <v>2258</v>
      </c>
      <c r="E25" s="182" t="s">
        <v>1100</v>
      </c>
      <c r="F25" s="182" t="s">
        <v>2259</v>
      </c>
      <c r="G25" s="182" t="s">
        <v>13240</v>
      </c>
      <c r="H25" s="183">
        <v>0</v>
      </c>
      <c r="I25" s="184" t="s">
        <v>2260</v>
      </c>
      <c r="J25" s="184" t="s">
        <v>4883</v>
      </c>
      <c r="K25" s="224"/>
      <c r="L25" s="224"/>
      <c r="M25" s="224"/>
      <c r="N25" s="224"/>
      <c r="O25" s="224" t="s">
        <v>15809</v>
      </c>
      <c r="P25" s="185"/>
      <c r="Q25" s="225"/>
      <c r="R25" s="182" t="s">
        <v>2258</v>
      </c>
      <c r="S25" s="181" t="s">
        <v>12530</v>
      </c>
      <c r="T25" s="181" t="s">
        <v>12777</v>
      </c>
      <c r="U25" s="201"/>
      <c r="V25" s="226">
        <v>221</v>
      </c>
      <c r="X25" s="227">
        <v>0</v>
      </c>
      <c r="AB25" s="228" t="s">
        <v>15842</v>
      </c>
    </row>
    <row r="26" spans="1:28" s="227" customFormat="1" ht="67.5">
      <c r="A26" s="181" t="s">
        <v>12935</v>
      </c>
      <c r="B26" s="182" t="s">
        <v>1126</v>
      </c>
      <c r="C26" s="186" t="s">
        <v>12934</v>
      </c>
      <c r="D26" s="230" t="s">
        <v>12934</v>
      </c>
      <c r="E26" s="182" t="s">
        <v>1110</v>
      </c>
      <c r="F26" s="182" t="s">
        <v>12935</v>
      </c>
      <c r="G26" s="182" t="s">
        <v>13240</v>
      </c>
      <c r="H26" s="183">
        <v>0</v>
      </c>
      <c r="I26" s="184" t="s">
        <v>8263</v>
      </c>
      <c r="J26" s="184" t="s">
        <v>8263</v>
      </c>
      <c r="K26" s="224"/>
      <c r="L26" s="224"/>
      <c r="M26" s="224"/>
      <c r="N26" s="224"/>
      <c r="O26" s="224" t="s">
        <v>15809</v>
      </c>
      <c r="P26" s="185"/>
      <c r="Q26" s="225"/>
      <c r="R26" s="182" t="s">
        <v>12934</v>
      </c>
      <c r="S26" s="181" t="s">
        <v>12601</v>
      </c>
      <c r="T26" s="181" t="s">
        <v>8262</v>
      </c>
      <c r="U26" s="201"/>
      <c r="V26" s="226">
        <v>481</v>
      </c>
      <c r="X26" s="227">
        <v>0</v>
      </c>
      <c r="AB26" s="228" t="s">
        <v>15843</v>
      </c>
    </row>
    <row r="27" spans="1:28" s="227" customFormat="1" ht="40.5">
      <c r="A27" s="181" t="s">
        <v>735</v>
      </c>
      <c r="B27" s="182" t="s">
        <v>1125</v>
      </c>
      <c r="C27" s="186" t="s">
        <v>610</v>
      </c>
      <c r="D27" s="230" t="s">
        <v>610</v>
      </c>
      <c r="E27" s="182" t="s">
        <v>1107</v>
      </c>
      <c r="F27" s="182" t="s">
        <v>735</v>
      </c>
      <c r="G27" s="182" t="s">
        <v>13240</v>
      </c>
      <c r="H27" s="183">
        <v>0</v>
      </c>
      <c r="I27" s="184" t="s">
        <v>1673</v>
      </c>
      <c r="J27" s="184" t="s">
        <v>12869</v>
      </c>
      <c r="K27" s="224"/>
      <c r="L27" s="224"/>
      <c r="M27" s="224"/>
      <c r="N27" s="224"/>
      <c r="O27" s="224" t="s">
        <v>15844</v>
      </c>
      <c r="P27" s="185"/>
      <c r="Q27" s="225"/>
      <c r="R27" s="182" t="s">
        <v>610</v>
      </c>
      <c r="S27" s="181" t="s">
        <v>12577</v>
      </c>
      <c r="T27" s="181" t="s">
        <v>7014</v>
      </c>
      <c r="U27" s="201"/>
      <c r="V27" s="226">
        <v>288</v>
      </c>
      <c r="X27" s="227">
        <v>0</v>
      </c>
      <c r="AB27" s="228" t="s">
        <v>15845</v>
      </c>
    </row>
    <row r="28" spans="1:28" s="227" customFormat="1" ht="229.5">
      <c r="A28" s="181" t="s">
        <v>779</v>
      </c>
      <c r="B28" s="182" t="s">
        <v>1126</v>
      </c>
      <c r="C28" s="186" t="s">
        <v>627</v>
      </c>
      <c r="D28" s="230" t="s">
        <v>627</v>
      </c>
      <c r="E28" s="182" t="s">
        <v>1101</v>
      </c>
      <c r="F28" s="182" t="s">
        <v>779</v>
      </c>
      <c r="G28" s="182" t="s">
        <v>13240</v>
      </c>
      <c r="H28" s="183">
        <v>0</v>
      </c>
      <c r="I28" s="184" t="s">
        <v>1767</v>
      </c>
      <c r="J28" s="184" t="s">
        <v>12852</v>
      </c>
      <c r="K28" s="224"/>
      <c r="L28" s="224"/>
      <c r="M28" s="224"/>
      <c r="N28" s="224"/>
      <c r="O28" s="224" t="s">
        <v>15846</v>
      </c>
      <c r="P28" s="185"/>
      <c r="Q28" s="225"/>
      <c r="R28" s="182" t="s">
        <v>627</v>
      </c>
      <c r="S28" s="181" t="s">
        <v>12556</v>
      </c>
      <c r="T28" s="181" t="s">
        <v>6050</v>
      </c>
      <c r="U28" s="201"/>
      <c r="V28" s="226">
        <v>496</v>
      </c>
      <c r="X28" s="227">
        <v>0</v>
      </c>
      <c r="AB28" s="228" t="s">
        <v>15847</v>
      </c>
    </row>
    <row r="29" spans="1:28" s="227" customFormat="1" ht="229.5">
      <c r="A29" s="181" t="s">
        <v>780</v>
      </c>
      <c r="B29" s="182" t="s">
        <v>1126</v>
      </c>
      <c r="C29" s="186" t="s">
        <v>2157</v>
      </c>
      <c r="D29" s="230" t="s">
        <v>2157</v>
      </c>
      <c r="E29" s="182" t="s">
        <v>1101</v>
      </c>
      <c r="F29" s="182" t="s">
        <v>780</v>
      </c>
      <c r="G29" s="182" t="s">
        <v>13240</v>
      </c>
      <c r="H29" s="183">
        <v>0</v>
      </c>
      <c r="I29" s="184" t="s">
        <v>1767</v>
      </c>
      <c r="J29" s="184" t="s">
        <v>12852</v>
      </c>
      <c r="K29" s="224"/>
      <c r="L29" s="224"/>
      <c r="M29" s="224"/>
      <c r="N29" s="224"/>
      <c r="O29" s="224" t="s">
        <v>15848</v>
      </c>
      <c r="P29" s="185"/>
      <c r="Q29" s="225"/>
      <c r="R29" s="182" t="s">
        <v>2157</v>
      </c>
      <c r="S29" s="181" t="s">
        <v>12556</v>
      </c>
      <c r="T29" s="181" t="s">
        <v>6050</v>
      </c>
      <c r="U29" s="201"/>
      <c r="V29" s="226">
        <v>502</v>
      </c>
      <c r="X29" s="227">
        <v>0</v>
      </c>
      <c r="AB29" s="228" t="s">
        <v>15849</v>
      </c>
    </row>
    <row r="30" spans="1:28" s="227" customFormat="1" ht="54">
      <c r="A30" s="181" t="s">
        <v>2288</v>
      </c>
      <c r="B30" s="182" t="s">
        <v>1125</v>
      </c>
      <c r="C30" s="186" t="s">
        <v>2287</v>
      </c>
      <c r="D30" s="230" t="s">
        <v>2287</v>
      </c>
      <c r="E30" s="182" t="s">
        <v>889</v>
      </c>
      <c r="F30" s="182" t="s">
        <v>2288</v>
      </c>
      <c r="G30" s="182" t="s">
        <v>13240</v>
      </c>
      <c r="H30" s="183">
        <v>0</v>
      </c>
      <c r="I30" s="184" t="s">
        <v>2289</v>
      </c>
      <c r="J30" s="184" t="s">
        <v>1644</v>
      </c>
      <c r="K30" s="224"/>
      <c r="L30" s="224"/>
      <c r="M30" s="224"/>
      <c r="N30" s="224"/>
      <c r="O30" s="224" t="s">
        <v>15809</v>
      </c>
      <c r="P30" s="185"/>
      <c r="Q30" s="225"/>
      <c r="R30" s="182" t="s">
        <v>2287</v>
      </c>
      <c r="S30" s="181" t="s">
        <v>12701</v>
      </c>
      <c r="T30" s="181" t="s">
        <v>15436</v>
      </c>
      <c r="U30" s="201"/>
      <c r="V30" s="226">
        <v>35</v>
      </c>
      <c r="X30" s="227">
        <v>0</v>
      </c>
      <c r="AB30" s="228" t="s">
        <v>15850</v>
      </c>
    </row>
    <row r="31" spans="1:28" s="227" customFormat="1" ht="67.5">
      <c r="A31" s="181" t="s">
        <v>13794</v>
      </c>
      <c r="B31" s="182" t="s">
        <v>1125</v>
      </c>
      <c r="C31" s="186" t="s">
        <v>13793</v>
      </c>
      <c r="D31" s="230" t="s">
        <v>13793</v>
      </c>
      <c r="E31" s="182" t="s">
        <v>1096</v>
      </c>
      <c r="F31" s="182" t="s">
        <v>13794</v>
      </c>
      <c r="G31" s="182" t="s">
        <v>13240</v>
      </c>
      <c r="H31" s="183">
        <v>0</v>
      </c>
      <c r="I31" s="184" t="s">
        <v>1655</v>
      </c>
      <c r="J31" s="184" t="s">
        <v>13620</v>
      </c>
      <c r="K31" s="224"/>
      <c r="L31" s="224"/>
      <c r="M31" s="224"/>
      <c r="N31" s="224"/>
      <c r="O31" s="224" t="s">
        <v>15809</v>
      </c>
      <c r="P31" s="185"/>
      <c r="Q31" s="225"/>
      <c r="R31" s="182" t="s">
        <v>13793</v>
      </c>
      <c r="S31" s="181" t="s">
        <v>12503</v>
      </c>
      <c r="T31" s="181" t="s">
        <v>13520</v>
      </c>
      <c r="U31" s="201"/>
      <c r="V31" s="226">
        <v>242</v>
      </c>
      <c r="X31" s="227">
        <v>0</v>
      </c>
      <c r="AB31" s="228" t="s">
        <v>15851</v>
      </c>
    </row>
    <row r="32" spans="1:28" s="227" customFormat="1" ht="94.5">
      <c r="A32" s="181" t="s">
        <v>13812</v>
      </c>
      <c r="B32" s="182" t="s">
        <v>1128</v>
      </c>
      <c r="C32" s="186" t="s">
        <v>15123</v>
      </c>
      <c r="D32" s="230" t="s">
        <v>13810</v>
      </c>
      <c r="E32" s="182" t="s">
        <v>1096</v>
      </c>
      <c r="F32" s="182" t="s">
        <v>13812</v>
      </c>
      <c r="G32" s="182" t="s">
        <v>13240</v>
      </c>
      <c r="H32" s="183">
        <v>0</v>
      </c>
      <c r="I32" s="184" t="s">
        <v>1615</v>
      </c>
      <c r="J32" s="184" t="s">
        <v>13621</v>
      </c>
      <c r="K32" s="224"/>
      <c r="L32" s="224"/>
      <c r="M32" s="224"/>
      <c r="N32" s="224"/>
      <c r="O32" s="224" t="s">
        <v>15809</v>
      </c>
      <c r="P32" s="185"/>
      <c r="Q32" s="225"/>
      <c r="R32" s="182" t="s">
        <v>15123</v>
      </c>
      <c r="S32" s="181" t="s">
        <v>12503</v>
      </c>
      <c r="T32" s="181" t="s">
        <v>13521</v>
      </c>
      <c r="U32" s="201"/>
      <c r="V32" s="226">
        <v>568</v>
      </c>
      <c r="X32" s="227">
        <v>0</v>
      </c>
      <c r="AB32" s="228" t="s">
        <v>15852</v>
      </c>
    </row>
    <row r="33" spans="1:28" s="227" customFormat="1" ht="67.5">
      <c r="A33" s="181" t="s">
        <v>742</v>
      </c>
      <c r="B33" s="182" t="s">
        <v>1125</v>
      </c>
      <c r="C33" s="186" t="s">
        <v>2142</v>
      </c>
      <c r="D33" s="230" t="s">
        <v>2142</v>
      </c>
      <c r="E33" s="182" t="s">
        <v>1096</v>
      </c>
      <c r="F33" s="182" t="s">
        <v>742</v>
      </c>
      <c r="G33" s="182" t="s">
        <v>13240</v>
      </c>
      <c r="H33" s="183">
        <v>0</v>
      </c>
      <c r="I33" s="184" t="s">
        <v>1567</v>
      </c>
      <c r="J33" s="184" t="s">
        <v>13628</v>
      </c>
      <c r="K33" s="224"/>
      <c r="L33" s="224"/>
      <c r="M33" s="224"/>
      <c r="N33" s="224"/>
      <c r="O33" s="224" t="s">
        <v>15853</v>
      </c>
      <c r="P33" s="185"/>
      <c r="Q33" s="225"/>
      <c r="R33" s="182" t="s">
        <v>2142</v>
      </c>
      <c r="S33" s="181" t="s">
        <v>12503</v>
      </c>
      <c r="T33" s="181" t="s">
        <v>13528</v>
      </c>
      <c r="U33" s="201"/>
      <c r="V33" s="226">
        <v>308</v>
      </c>
      <c r="X33" s="227">
        <v>0</v>
      </c>
      <c r="AB33" s="228" t="s">
        <v>15854</v>
      </c>
    </row>
    <row r="34" spans="1:28" s="227" customFormat="1" ht="121.5">
      <c r="A34" s="181" t="s">
        <v>681</v>
      </c>
      <c r="B34" s="182" t="s">
        <v>1125</v>
      </c>
      <c r="C34" s="186" t="s">
        <v>2298</v>
      </c>
      <c r="D34" s="230" t="s">
        <v>2298</v>
      </c>
      <c r="E34" s="182" t="s">
        <v>1096</v>
      </c>
      <c r="F34" s="182" t="s">
        <v>681</v>
      </c>
      <c r="G34" s="182" t="s">
        <v>13240</v>
      </c>
      <c r="H34" s="183">
        <v>0</v>
      </c>
      <c r="I34" s="184" t="s">
        <v>1593</v>
      </c>
      <c r="J34" s="184" t="s">
        <v>13602</v>
      </c>
      <c r="K34" s="224"/>
      <c r="L34" s="224"/>
      <c r="M34" s="224"/>
      <c r="N34" s="224"/>
      <c r="O34" s="224" t="s">
        <v>15855</v>
      </c>
      <c r="P34" s="185"/>
      <c r="Q34" s="225"/>
      <c r="R34" s="182" t="s">
        <v>2298</v>
      </c>
      <c r="S34" s="181" t="s">
        <v>12503</v>
      </c>
      <c r="T34" s="181" t="s">
        <v>13502</v>
      </c>
      <c r="U34" s="201"/>
      <c r="V34" s="226">
        <v>117</v>
      </c>
      <c r="X34" s="227">
        <v>0</v>
      </c>
      <c r="AB34" s="228" t="s">
        <v>15856</v>
      </c>
    </row>
    <row r="35" spans="1:28" s="227" customFormat="1" ht="108">
      <c r="A35" s="181" t="s">
        <v>1809</v>
      </c>
      <c r="B35" s="182" t="s">
        <v>1126</v>
      </c>
      <c r="C35" s="186" t="s">
        <v>1808</v>
      </c>
      <c r="D35" s="230" t="s">
        <v>1808</v>
      </c>
      <c r="E35" s="182" t="s">
        <v>888</v>
      </c>
      <c r="F35" s="182" t="s">
        <v>1809</v>
      </c>
      <c r="G35" s="182" t="s">
        <v>13240</v>
      </c>
      <c r="H35" s="183">
        <v>0</v>
      </c>
      <c r="I35" s="184" t="s">
        <v>1810</v>
      </c>
      <c r="J35" s="184" t="s">
        <v>12128</v>
      </c>
      <c r="K35" s="224"/>
      <c r="L35" s="224"/>
      <c r="M35" s="224"/>
      <c r="N35" s="224"/>
      <c r="O35" s="224" t="s">
        <v>15857</v>
      </c>
      <c r="P35" s="185"/>
      <c r="Q35" s="225"/>
      <c r="R35" s="182" t="s">
        <v>1808</v>
      </c>
      <c r="S35" s="181" t="s">
        <v>12695</v>
      </c>
      <c r="T35" s="181" t="s">
        <v>12127</v>
      </c>
      <c r="U35" s="201"/>
      <c r="V35" s="226">
        <v>474</v>
      </c>
      <c r="X35" s="227">
        <v>0</v>
      </c>
      <c r="AB35" s="228" t="s">
        <v>15858</v>
      </c>
    </row>
    <row r="36" spans="1:28" s="227" customFormat="1" ht="81">
      <c r="A36" s="181" t="s">
        <v>1757</v>
      </c>
      <c r="B36" s="182" t="s">
        <v>1127</v>
      </c>
      <c r="C36" s="186" t="s">
        <v>12434</v>
      </c>
      <c r="D36" s="230" t="s">
        <v>12434</v>
      </c>
      <c r="E36" s="182" t="s">
        <v>1092</v>
      </c>
      <c r="F36" s="182" t="s">
        <v>1757</v>
      </c>
      <c r="G36" s="182" t="s">
        <v>13240</v>
      </c>
      <c r="H36" s="183">
        <v>0</v>
      </c>
      <c r="I36" s="184" t="s">
        <v>1721</v>
      </c>
      <c r="J36" s="184" t="s">
        <v>1758</v>
      </c>
      <c r="K36" s="224"/>
      <c r="L36" s="224"/>
      <c r="M36" s="224"/>
      <c r="N36" s="224"/>
      <c r="O36" s="224" t="s">
        <v>15809</v>
      </c>
      <c r="P36" s="185"/>
      <c r="Q36" s="225"/>
      <c r="R36" s="182" t="s">
        <v>12434</v>
      </c>
      <c r="S36" s="181" t="s">
        <v>12486</v>
      </c>
      <c r="T36" s="181" t="s">
        <v>3434</v>
      </c>
      <c r="U36" s="201"/>
      <c r="V36" s="226">
        <v>364</v>
      </c>
      <c r="X36" s="227">
        <v>0</v>
      </c>
      <c r="AB36" s="228" t="s">
        <v>15859</v>
      </c>
    </row>
    <row r="37" spans="1:28" s="227" customFormat="1" ht="94.5">
      <c r="A37" s="181" t="s">
        <v>1393</v>
      </c>
      <c r="B37" s="182" t="s">
        <v>1127</v>
      </c>
      <c r="C37" s="186" t="s">
        <v>2172</v>
      </c>
      <c r="D37" s="230" t="s">
        <v>2172</v>
      </c>
      <c r="E37" s="182" t="s">
        <v>1096</v>
      </c>
      <c r="F37" s="182" t="s">
        <v>1393</v>
      </c>
      <c r="G37" s="182" t="s">
        <v>13240</v>
      </c>
      <c r="H37" s="183">
        <v>0</v>
      </c>
      <c r="I37" s="184" t="s">
        <v>1744</v>
      </c>
      <c r="J37" s="184" t="s">
        <v>13619</v>
      </c>
      <c r="K37" s="224"/>
      <c r="L37" s="224"/>
      <c r="M37" s="224"/>
      <c r="N37" s="224"/>
      <c r="O37" s="224" t="s">
        <v>15809</v>
      </c>
      <c r="P37" s="185"/>
      <c r="Q37" s="225"/>
      <c r="R37" s="182" t="s">
        <v>2172</v>
      </c>
      <c r="S37" s="181" t="s">
        <v>12503</v>
      </c>
      <c r="T37" s="181" t="s">
        <v>13519</v>
      </c>
      <c r="U37" s="201"/>
      <c r="V37" s="226">
        <v>342</v>
      </c>
      <c r="X37" s="227">
        <v>0</v>
      </c>
      <c r="AB37" s="228" t="s">
        <v>15860</v>
      </c>
    </row>
    <row r="38" spans="1:28" s="227" customFormat="1" ht="108">
      <c r="A38" s="181" t="s">
        <v>13176</v>
      </c>
      <c r="B38" s="182" t="s">
        <v>1125</v>
      </c>
      <c r="C38" s="186" t="s">
        <v>13175</v>
      </c>
      <c r="D38" s="230" t="s">
        <v>13175</v>
      </c>
      <c r="E38" s="182" t="s">
        <v>1096</v>
      </c>
      <c r="F38" s="182" t="s">
        <v>13176</v>
      </c>
      <c r="G38" s="182" t="s">
        <v>13240</v>
      </c>
      <c r="H38" s="183">
        <v>0</v>
      </c>
      <c r="I38" s="184" t="s">
        <v>1774</v>
      </c>
      <c r="J38" s="184" t="s">
        <v>13623</v>
      </c>
      <c r="K38" s="224"/>
      <c r="L38" s="224"/>
      <c r="M38" s="224"/>
      <c r="N38" s="224"/>
      <c r="O38" s="224" t="s">
        <v>15809</v>
      </c>
      <c r="P38" s="185"/>
      <c r="Q38" s="225"/>
      <c r="R38" s="182" t="s">
        <v>13175</v>
      </c>
      <c r="S38" s="181" t="s">
        <v>12503</v>
      </c>
      <c r="T38" s="181" t="s">
        <v>13523</v>
      </c>
      <c r="U38" s="201"/>
      <c r="V38" s="226">
        <v>113</v>
      </c>
      <c r="X38" s="227">
        <v>0</v>
      </c>
      <c r="AB38" s="228" t="s">
        <v>15861</v>
      </c>
    </row>
    <row r="39" spans="1:28" s="227" customFormat="1" ht="40.5">
      <c r="A39" s="181" t="s">
        <v>2311</v>
      </c>
      <c r="B39" s="182" t="s">
        <v>1125</v>
      </c>
      <c r="C39" s="186" t="s">
        <v>2310</v>
      </c>
      <c r="D39" s="230" t="s">
        <v>2310</v>
      </c>
      <c r="E39" s="182" t="s">
        <v>1111</v>
      </c>
      <c r="F39" s="182" t="s">
        <v>2311</v>
      </c>
      <c r="G39" s="182" t="s">
        <v>13240</v>
      </c>
      <c r="H39" s="183">
        <v>0</v>
      </c>
      <c r="I39" s="184" t="s">
        <v>2347</v>
      </c>
      <c r="J39" s="184" t="s">
        <v>2348</v>
      </c>
      <c r="K39" s="224"/>
      <c r="L39" s="224"/>
      <c r="M39" s="224"/>
      <c r="N39" s="224"/>
      <c r="O39" s="224" t="s">
        <v>15809</v>
      </c>
      <c r="P39" s="185"/>
      <c r="Q39" s="225"/>
      <c r="R39" s="182" t="s">
        <v>2310</v>
      </c>
      <c r="S39" s="181" t="s">
        <v>12613</v>
      </c>
      <c r="T39" s="181" t="s">
        <v>8713</v>
      </c>
      <c r="U39" s="201"/>
      <c r="V39" s="226">
        <v>186</v>
      </c>
      <c r="X39" s="227">
        <v>0</v>
      </c>
      <c r="AB39" s="228" t="s">
        <v>15862</v>
      </c>
    </row>
    <row r="40" spans="1:28" s="227" customFormat="1" ht="81">
      <c r="A40" s="181" t="s">
        <v>737</v>
      </c>
      <c r="B40" s="182" t="s">
        <v>1125</v>
      </c>
      <c r="C40" s="186" t="s">
        <v>816</v>
      </c>
      <c r="D40" s="230" t="s">
        <v>816</v>
      </c>
      <c r="E40" s="182" t="s">
        <v>2432</v>
      </c>
      <c r="F40" s="182" t="s">
        <v>737</v>
      </c>
      <c r="G40" s="182" t="s">
        <v>13240</v>
      </c>
      <c r="H40" s="183">
        <v>0</v>
      </c>
      <c r="I40" s="184" t="s">
        <v>1677</v>
      </c>
      <c r="J40" s="184" t="s">
        <v>1617</v>
      </c>
      <c r="K40" s="224"/>
      <c r="L40" s="224"/>
      <c r="M40" s="224"/>
      <c r="N40" s="224"/>
      <c r="O40" s="224" t="s">
        <v>15863</v>
      </c>
      <c r="P40" s="185"/>
      <c r="Q40" s="225"/>
      <c r="R40" s="182" t="s">
        <v>816</v>
      </c>
      <c r="S40" s="181" t="s">
        <v>12687</v>
      </c>
      <c r="T40" s="181" t="s">
        <v>11885</v>
      </c>
      <c r="U40" s="201"/>
      <c r="V40" s="226">
        <v>294</v>
      </c>
      <c r="X40" s="227">
        <v>0</v>
      </c>
      <c r="AB40" s="228" t="s">
        <v>15864</v>
      </c>
    </row>
    <row r="41" spans="1:28" s="227" customFormat="1" ht="108">
      <c r="A41" s="181" t="s">
        <v>13798</v>
      </c>
      <c r="B41" s="182" t="s">
        <v>1126</v>
      </c>
      <c r="C41" s="186" t="s">
        <v>13797</v>
      </c>
      <c r="D41" s="230" t="s">
        <v>13797</v>
      </c>
      <c r="E41" s="182" t="s">
        <v>1096</v>
      </c>
      <c r="F41" s="182" t="s">
        <v>13798</v>
      </c>
      <c r="G41" s="182" t="s">
        <v>13240</v>
      </c>
      <c r="H41" s="183">
        <v>0</v>
      </c>
      <c r="I41" s="184" t="s">
        <v>13827</v>
      </c>
      <c r="J41" s="184" t="s">
        <v>13624</v>
      </c>
      <c r="K41" s="224"/>
      <c r="L41" s="224"/>
      <c r="M41" s="224"/>
      <c r="N41" s="224"/>
      <c r="O41" s="224" t="s">
        <v>15809</v>
      </c>
      <c r="P41" s="185"/>
      <c r="Q41" s="225"/>
      <c r="R41" s="182" t="s">
        <v>13797</v>
      </c>
      <c r="S41" s="181" t="s">
        <v>12503</v>
      </c>
      <c r="T41" s="181" t="s">
        <v>13524</v>
      </c>
      <c r="U41" s="201"/>
      <c r="V41" s="226">
        <v>413</v>
      </c>
      <c r="X41" s="227">
        <v>0</v>
      </c>
      <c r="AB41" s="228" t="s">
        <v>15865</v>
      </c>
    </row>
    <row r="42" spans="1:28" s="227" customFormat="1" ht="216">
      <c r="A42" s="181" t="s">
        <v>1321</v>
      </c>
      <c r="B42" s="182" t="s">
        <v>1126</v>
      </c>
      <c r="C42" s="186" t="s">
        <v>2339</v>
      </c>
      <c r="D42" s="230" t="s">
        <v>2339</v>
      </c>
      <c r="E42" s="182" t="s">
        <v>1092</v>
      </c>
      <c r="F42" s="182" t="s">
        <v>1321</v>
      </c>
      <c r="G42" s="182" t="s">
        <v>13240</v>
      </c>
      <c r="H42" s="183">
        <v>0</v>
      </c>
      <c r="I42" s="184" t="s">
        <v>1766</v>
      </c>
      <c r="J42" s="184" t="s">
        <v>1770</v>
      </c>
      <c r="K42" s="224"/>
      <c r="L42" s="224"/>
      <c r="M42" s="224"/>
      <c r="N42" s="224"/>
      <c r="O42" s="224" t="s">
        <v>15866</v>
      </c>
      <c r="P42" s="185"/>
      <c r="Q42" s="225"/>
      <c r="R42" s="182" t="s">
        <v>2339</v>
      </c>
      <c r="S42" s="181" t="s">
        <v>12486</v>
      </c>
      <c r="T42" s="181" t="s">
        <v>3459</v>
      </c>
      <c r="U42" s="201"/>
      <c r="V42" s="226">
        <v>458</v>
      </c>
      <c r="X42" s="227">
        <v>0</v>
      </c>
      <c r="AB42" s="228" t="s">
        <v>15867</v>
      </c>
    </row>
    <row r="43" spans="1:28" s="227" customFormat="1" ht="40.5">
      <c r="A43" s="181" t="s">
        <v>13796</v>
      </c>
      <c r="B43" s="182" t="s">
        <v>1125</v>
      </c>
      <c r="C43" s="186" t="s">
        <v>13795</v>
      </c>
      <c r="D43" s="230" t="s">
        <v>13795</v>
      </c>
      <c r="E43" s="182" t="s">
        <v>1102</v>
      </c>
      <c r="F43" s="182" t="s">
        <v>13796</v>
      </c>
      <c r="G43" s="182" t="s">
        <v>13240</v>
      </c>
      <c r="H43" s="183">
        <v>0</v>
      </c>
      <c r="I43" s="184" t="s">
        <v>15139</v>
      </c>
      <c r="J43" s="184" t="s">
        <v>15868</v>
      </c>
      <c r="K43" s="224"/>
      <c r="L43" s="224"/>
      <c r="M43" s="224"/>
      <c r="N43" s="224"/>
      <c r="O43" s="224" t="s">
        <v>15809</v>
      </c>
      <c r="P43" s="185"/>
      <c r="Q43" s="225"/>
      <c r="R43" s="182" t="s">
        <v>13795</v>
      </c>
      <c r="S43" s="181" t="s">
        <v>12560</v>
      </c>
      <c r="T43" s="181" t="s">
        <v>6196</v>
      </c>
      <c r="U43" s="201"/>
      <c r="V43" s="226">
        <v>261</v>
      </c>
      <c r="X43" s="227">
        <v>0</v>
      </c>
      <c r="AB43" s="228" t="s">
        <v>15869</v>
      </c>
    </row>
    <row r="44" spans="1:28" s="227" customFormat="1" ht="40.5">
      <c r="A44" s="181" t="s">
        <v>1817</v>
      </c>
      <c r="B44" s="182" t="s">
        <v>1126</v>
      </c>
      <c r="C44" s="186" t="s">
        <v>12933</v>
      </c>
      <c r="D44" s="230" t="s">
        <v>12933</v>
      </c>
      <c r="E44" s="182" t="s">
        <v>1098</v>
      </c>
      <c r="F44" s="182" t="s">
        <v>1817</v>
      </c>
      <c r="G44" s="182" t="s">
        <v>13240</v>
      </c>
      <c r="H44" s="183">
        <v>0</v>
      </c>
      <c r="I44" s="184" t="s">
        <v>1818</v>
      </c>
      <c r="J44" s="184" t="s">
        <v>12412</v>
      </c>
      <c r="K44" s="224"/>
      <c r="L44" s="224"/>
      <c r="M44" s="224"/>
      <c r="N44" s="224"/>
      <c r="O44" s="224" t="s">
        <v>15870</v>
      </c>
      <c r="P44" s="185"/>
      <c r="Q44" s="225"/>
      <c r="R44" s="182" t="s">
        <v>12933</v>
      </c>
      <c r="S44" s="181" t="s">
        <v>12523</v>
      </c>
      <c r="T44" s="181" t="s">
        <v>4720</v>
      </c>
      <c r="U44" s="201"/>
      <c r="V44" s="226">
        <v>463</v>
      </c>
      <c r="X44" s="227">
        <v>0</v>
      </c>
      <c r="AB44" s="228" t="s">
        <v>15871</v>
      </c>
    </row>
    <row r="45" spans="1:28" s="227" customFormat="1" ht="54">
      <c r="A45" s="181" t="s">
        <v>15070</v>
      </c>
      <c r="B45" s="182" t="s">
        <v>1125</v>
      </c>
      <c r="C45" s="186" t="s">
        <v>15069</v>
      </c>
      <c r="D45" s="230" t="s">
        <v>15069</v>
      </c>
      <c r="E45" s="182" t="s">
        <v>12986</v>
      </c>
      <c r="F45" s="182" t="s">
        <v>15070</v>
      </c>
      <c r="G45" s="182" t="s">
        <v>13240</v>
      </c>
      <c r="H45" s="183">
        <v>0</v>
      </c>
      <c r="I45" s="184" t="s">
        <v>15136</v>
      </c>
      <c r="J45" s="184" t="s">
        <v>3959</v>
      </c>
      <c r="K45" s="224"/>
      <c r="L45" s="224"/>
      <c r="M45" s="224"/>
      <c r="N45" s="224"/>
      <c r="O45" s="224" t="s">
        <v>15809</v>
      </c>
      <c r="P45" s="185"/>
      <c r="Q45" s="225"/>
      <c r="R45" s="182" t="s">
        <v>15069</v>
      </c>
      <c r="S45" s="181" t="s">
        <v>12504</v>
      </c>
      <c r="T45" s="181" t="s">
        <v>3958</v>
      </c>
      <c r="U45" s="201"/>
      <c r="V45" s="226">
        <v>230</v>
      </c>
      <c r="X45" s="227">
        <v>0</v>
      </c>
      <c r="AB45" s="228" t="s">
        <v>15872</v>
      </c>
    </row>
    <row r="46" spans="1:28" s="227" customFormat="1" ht="40.5">
      <c r="A46" s="181" t="s">
        <v>651</v>
      </c>
      <c r="B46" s="182" t="s">
        <v>1125</v>
      </c>
      <c r="C46" s="186" t="s">
        <v>15441</v>
      </c>
      <c r="D46" s="230" t="s">
        <v>52</v>
      </c>
      <c r="E46" s="182" t="s">
        <v>1097</v>
      </c>
      <c r="F46" s="182" t="s">
        <v>651</v>
      </c>
      <c r="G46" s="182" t="s">
        <v>13240</v>
      </c>
      <c r="H46" s="183">
        <v>0</v>
      </c>
      <c r="I46" s="184" t="s">
        <v>1542</v>
      </c>
      <c r="J46" s="184" t="s">
        <v>1543</v>
      </c>
      <c r="K46" s="224"/>
      <c r="L46" s="224"/>
      <c r="M46" s="224"/>
      <c r="N46" s="224"/>
      <c r="O46" s="224" t="s">
        <v>15873</v>
      </c>
      <c r="P46" s="185"/>
      <c r="Q46" s="225"/>
      <c r="R46" s="182" t="s">
        <v>15441</v>
      </c>
      <c r="S46" s="181" t="s">
        <v>12512</v>
      </c>
      <c r="T46" s="181" t="s">
        <v>4234</v>
      </c>
      <c r="U46" s="201"/>
      <c r="V46" s="226">
        <v>10</v>
      </c>
      <c r="X46" s="227">
        <v>0</v>
      </c>
      <c r="AB46" s="228" t="s">
        <v>15874</v>
      </c>
    </row>
    <row r="47" spans="1:28" s="227" customFormat="1" ht="202.5">
      <c r="A47" s="181" t="s">
        <v>1806</v>
      </c>
      <c r="B47" s="182" t="s">
        <v>1126</v>
      </c>
      <c r="C47" s="186" t="s">
        <v>1805</v>
      </c>
      <c r="D47" s="230" t="s">
        <v>1805</v>
      </c>
      <c r="E47" s="182" t="s">
        <v>888</v>
      </c>
      <c r="F47" s="182" t="s">
        <v>1806</v>
      </c>
      <c r="G47" s="182" t="s">
        <v>13240</v>
      </c>
      <c r="H47" s="183">
        <v>0</v>
      </c>
      <c r="I47" s="184" t="s">
        <v>1807</v>
      </c>
      <c r="J47" s="184" t="s">
        <v>12178</v>
      </c>
      <c r="K47" s="224"/>
      <c r="L47" s="224"/>
      <c r="M47" s="224"/>
      <c r="N47" s="224"/>
      <c r="O47" s="224" t="s">
        <v>15875</v>
      </c>
      <c r="P47" s="185"/>
      <c r="Q47" s="225"/>
      <c r="R47" s="182" t="s">
        <v>1805</v>
      </c>
      <c r="S47" s="181" t="s">
        <v>12695</v>
      </c>
      <c r="T47" s="181" t="s">
        <v>12177</v>
      </c>
      <c r="U47" s="201"/>
      <c r="V47" s="226">
        <v>417</v>
      </c>
      <c r="X47" s="227">
        <v>0</v>
      </c>
      <c r="AB47" s="228" t="s">
        <v>15876</v>
      </c>
    </row>
    <row r="48" spans="1:28" s="227" customFormat="1" ht="40.5">
      <c r="A48" s="181" t="s">
        <v>15500</v>
      </c>
      <c r="B48" s="182" t="s">
        <v>1126</v>
      </c>
      <c r="C48" s="186" t="s">
        <v>15499</v>
      </c>
      <c r="D48" s="230" t="s">
        <v>15499</v>
      </c>
      <c r="E48" s="182" t="s">
        <v>1101</v>
      </c>
      <c r="F48" s="182" t="s">
        <v>15500</v>
      </c>
      <c r="G48" s="182" t="s">
        <v>13240</v>
      </c>
      <c r="H48" s="183">
        <v>0</v>
      </c>
      <c r="I48" s="184" t="s">
        <v>15501</v>
      </c>
      <c r="J48" s="184" t="s">
        <v>12852</v>
      </c>
      <c r="K48" s="224"/>
      <c r="L48" s="224"/>
      <c r="M48" s="224"/>
      <c r="N48" s="224"/>
      <c r="O48" s="224" t="s">
        <v>15877</v>
      </c>
      <c r="P48" s="185"/>
      <c r="Q48" s="225"/>
      <c r="R48" s="182" t="s">
        <v>15499</v>
      </c>
      <c r="S48" s="181" t="s">
        <v>12556</v>
      </c>
      <c r="T48" s="181" t="s">
        <v>6050</v>
      </c>
      <c r="U48" s="201"/>
      <c r="V48" s="226">
        <v>512</v>
      </c>
      <c r="X48" s="227">
        <v>0</v>
      </c>
      <c r="AB48" s="228" t="s">
        <v>15878</v>
      </c>
    </row>
    <row r="49" spans="1:28" s="227" customFormat="1" ht="54">
      <c r="A49" s="181" t="s">
        <v>676</v>
      </c>
      <c r="B49" s="182" t="s">
        <v>1125</v>
      </c>
      <c r="C49" s="186" t="s">
        <v>1035</v>
      </c>
      <c r="D49" s="230" t="s">
        <v>1035</v>
      </c>
      <c r="E49" s="182" t="s">
        <v>1097</v>
      </c>
      <c r="F49" s="182" t="s">
        <v>676</v>
      </c>
      <c r="G49" s="182" t="s">
        <v>13240</v>
      </c>
      <c r="H49" s="183">
        <v>0</v>
      </c>
      <c r="I49" s="184" t="s">
        <v>1542</v>
      </c>
      <c r="J49" s="184" t="s">
        <v>1543</v>
      </c>
      <c r="K49" s="224"/>
      <c r="L49" s="224"/>
      <c r="M49" s="224"/>
      <c r="N49" s="224"/>
      <c r="O49" s="224" t="s">
        <v>15879</v>
      </c>
      <c r="P49" s="185"/>
      <c r="Q49" s="225"/>
      <c r="R49" s="182" t="s">
        <v>1035</v>
      </c>
      <c r="S49" s="181" t="s">
        <v>12512</v>
      </c>
      <c r="T49" s="181" t="s">
        <v>4234</v>
      </c>
      <c r="U49" s="201"/>
      <c r="V49" s="226">
        <v>102</v>
      </c>
      <c r="X49" s="227">
        <v>0</v>
      </c>
      <c r="AB49" s="228" t="s">
        <v>15880</v>
      </c>
    </row>
    <row r="50" spans="1:28" s="227" customFormat="1" ht="81">
      <c r="A50" s="181" t="s">
        <v>754</v>
      </c>
      <c r="B50" s="182" t="s">
        <v>1127</v>
      </c>
      <c r="C50" s="186" t="s">
        <v>1225</v>
      </c>
      <c r="D50" s="230" t="s">
        <v>1225</v>
      </c>
      <c r="E50" s="182" t="s">
        <v>1104</v>
      </c>
      <c r="F50" s="182" t="s">
        <v>754</v>
      </c>
      <c r="G50" s="182" t="s">
        <v>13240</v>
      </c>
      <c r="H50" s="183">
        <v>0</v>
      </c>
      <c r="I50" s="184" t="s">
        <v>1726</v>
      </c>
      <c r="J50" s="184" t="s">
        <v>1727</v>
      </c>
      <c r="K50" s="224"/>
      <c r="L50" s="224"/>
      <c r="M50" s="224"/>
      <c r="N50" s="224"/>
      <c r="O50" s="224" t="s">
        <v>15881</v>
      </c>
      <c r="P50" s="185"/>
      <c r="Q50" s="225"/>
      <c r="R50" s="182" t="s">
        <v>1225</v>
      </c>
      <c r="S50" s="181" t="s">
        <v>12569</v>
      </c>
      <c r="T50" s="181" t="s">
        <v>6636</v>
      </c>
      <c r="U50" s="201"/>
      <c r="V50" s="226">
        <v>357</v>
      </c>
      <c r="X50" s="227">
        <v>0</v>
      </c>
      <c r="AB50" s="228" t="s">
        <v>15882</v>
      </c>
    </row>
    <row r="51" spans="1:28" s="227" customFormat="1" ht="54">
      <c r="A51" s="181" t="s">
        <v>13820</v>
      </c>
      <c r="B51" s="182" t="s">
        <v>1128</v>
      </c>
      <c r="C51" s="186" t="s">
        <v>13819</v>
      </c>
      <c r="D51" s="230" t="s">
        <v>13819</v>
      </c>
      <c r="E51" s="182" t="s">
        <v>2431</v>
      </c>
      <c r="F51" s="182" t="s">
        <v>13820</v>
      </c>
      <c r="G51" s="182" t="s">
        <v>13240</v>
      </c>
      <c r="H51" s="183">
        <v>0</v>
      </c>
      <c r="I51" s="184" t="s">
        <v>13831</v>
      </c>
      <c r="J51" s="184" t="s">
        <v>11484</v>
      </c>
      <c r="K51" s="224"/>
      <c r="L51" s="224"/>
      <c r="M51" s="224"/>
      <c r="N51" s="224"/>
      <c r="O51" s="224" t="s">
        <v>15809</v>
      </c>
      <c r="P51" s="185"/>
      <c r="Q51" s="225"/>
      <c r="R51" s="182" t="s">
        <v>13819</v>
      </c>
      <c r="S51" s="181" t="s">
        <v>12682</v>
      </c>
      <c r="T51" s="181" t="s">
        <v>11483</v>
      </c>
      <c r="U51" s="201"/>
      <c r="V51" s="226">
        <v>606</v>
      </c>
      <c r="X51" s="227">
        <v>0</v>
      </c>
      <c r="AB51" s="228" t="s">
        <v>15883</v>
      </c>
    </row>
    <row r="52" spans="1:28" s="227" customFormat="1" ht="270">
      <c r="A52" s="181" t="s">
        <v>749</v>
      </c>
      <c r="B52" s="182" t="s">
        <v>1127</v>
      </c>
      <c r="C52" s="186" t="s">
        <v>4</v>
      </c>
      <c r="D52" s="230" t="s">
        <v>4</v>
      </c>
      <c r="E52" s="182" t="s">
        <v>1096</v>
      </c>
      <c r="F52" s="182" t="s">
        <v>749</v>
      </c>
      <c r="G52" s="182" t="s">
        <v>13240</v>
      </c>
      <c r="H52" s="183">
        <v>0</v>
      </c>
      <c r="I52" s="184" t="s">
        <v>1720</v>
      </c>
      <c r="J52" s="184" t="s">
        <v>13619</v>
      </c>
      <c r="K52" s="224"/>
      <c r="L52" s="224"/>
      <c r="M52" s="224"/>
      <c r="N52" s="224"/>
      <c r="O52" s="224" t="s">
        <v>15884</v>
      </c>
      <c r="P52" s="185"/>
      <c r="Q52" s="225"/>
      <c r="R52" s="182" t="s">
        <v>4</v>
      </c>
      <c r="S52" s="181" t="s">
        <v>12503</v>
      </c>
      <c r="T52" s="181" t="s">
        <v>13519</v>
      </c>
      <c r="U52" s="201"/>
      <c r="V52" s="226">
        <v>344</v>
      </c>
      <c r="X52" s="227">
        <v>0</v>
      </c>
      <c r="AB52" s="228" t="s">
        <v>15885</v>
      </c>
    </row>
    <row r="53" spans="1:28" s="227" customFormat="1" ht="27">
      <c r="A53" s="181" t="s">
        <v>691</v>
      </c>
      <c r="B53" s="182" t="s">
        <v>1125</v>
      </c>
      <c r="C53" s="186" t="s">
        <v>1605</v>
      </c>
      <c r="D53" s="230" t="s">
        <v>1605</v>
      </c>
      <c r="E53" s="182" t="s">
        <v>1105</v>
      </c>
      <c r="F53" s="182" t="s">
        <v>691</v>
      </c>
      <c r="G53" s="182" t="s">
        <v>13240</v>
      </c>
      <c r="H53" s="183">
        <v>0</v>
      </c>
      <c r="I53" s="184" t="s">
        <v>1606</v>
      </c>
      <c r="J53" s="184" t="s">
        <v>7058</v>
      </c>
      <c r="K53" s="224"/>
      <c r="L53" s="224"/>
      <c r="M53" s="224"/>
      <c r="N53" s="224"/>
      <c r="O53" s="224" t="s">
        <v>15886</v>
      </c>
      <c r="P53" s="185"/>
      <c r="Q53" s="225"/>
      <c r="R53" s="182" t="s">
        <v>1605</v>
      </c>
      <c r="S53" s="181" t="s">
        <v>12580</v>
      </c>
      <c r="T53" s="181" t="s">
        <v>7057</v>
      </c>
      <c r="U53" s="201"/>
      <c r="V53" s="226">
        <v>137</v>
      </c>
      <c r="X53" s="227">
        <v>0</v>
      </c>
      <c r="AB53" s="228" t="s">
        <v>15887</v>
      </c>
    </row>
    <row r="54" spans="1:28" s="227" customFormat="1" ht="229.5">
      <c r="A54" s="181" t="s">
        <v>777</v>
      </c>
      <c r="B54" s="182" t="s">
        <v>1126</v>
      </c>
      <c r="C54" s="186" t="s">
        <v>13803</v>
      </c>
      <c r="D54" s="230" t="s">
        <v>13803</v>
      </c>
      <c r="E54" s="182" t="s">
        <v>2430</v>
      </c>
      <c r="F54" s="182" t="s">
        <v>777</v>
      </c>
      <c r="G54" s="182" t="s">
        <v>13240</v>
      </c>
      <c r="H54" s="183">
        <v>0</v>
      </c>
      <c r="I54" s="184" t="s">
        <v>1769</v>
      </c>
      <c r="J54" s="184" t="s">
        <v>1769</v>
      </c>
      <c r="K54" s="224"/>
      <c r="L54" s="224"/>
      <c r="M54" s="224"/>
      <c r="N54" s="224"/>
      <c r="O54" s="224" t="s">
        <v>15888</v>
      </c>
      <c r="P54" s="185"/>
      <c r="Q54" s="225"/>
      <c r="R54" s="182" t="s">
        <v>13803</v>
      </c>
      <c r="S54" s="181" t="s">
        <v>12484</v>
      </c>
      <c r="T54" s="181" t="s">
        <v>3411</v>
      </c>
      <c r="U54" s="201"/>
      <c r="V54" s="226">
        <v>479</v>
      </c>
      <c r="X54" s="227">
        <v>0</v>
      </c>
      <c r="AB54" s="228" t="s">
        <v>15889</v>
      </c>
    </row>
    <row r="55" spans="1:28" s="227" customFormat="1" ht="108">
      <c r="A55" s="181" t="s">
        <v>758</v>
      </c>
      <c r="B55" s="182" t="s">
        <v>1127</v>
      </c>
      <c r="C55" s="186" t="s">
        <v>13275</v>
      </c>
      <c r="D55" s="230" t="s">
        <v>13275</v>
      </c>
      <c r="E55" s="182" t="s">
        <v>1096</v>
      </c>
      <c r="F55" s="182" t="s">
        <v>758</v>
      </c>
      <c r="G55" s="182" t="s">
        <v>13240</v>
      </c>
      <c r="H55" s="183">
        <v>0</v>
      </c>
      <c r="I55" s="184" t="s">
        <v>1732</v>
      </c>
      <c r="J55" s="184" t="s">
        <v>13623</v>
      </c>
      <c r="K55" s="224"/>
      <c r="L55" s="224"/>
      <c r="M55" s="224"/>
      <c r="N55" s="224"/>
      <c r="O55" s="224" t="s">
        <v>15890</v>
      </c>
      <c r="P55" s="185"/>
      <c r="Q55" s="225"/>
      <c r="R55" s="182" t="s">
        <v>13275</v>
      </c>
      <c r="S55" s="181" t="s">
        <v>12503</v>
      </c>
      <c r="T55" s="181" t="s">
        <v>13523</v>
      </c>
      <c r="U55" s="201"/>
      <c r="V55" s="226">
        <v>384</v>
      </c>
      <c r="X55" s="227">
        <v>0</v>
      </c>
      <c r="AB55" s="228" t="s">
        <v>15891</v>
      </c>
    </row>
    <row r="56" spans="1:28" s="227" customFormat="1" ht="40.5">
      <c r="A56" s="181" t="s">
        <v>666</v>
      </c>
      <c r="B56" s="182" t="s">
        <v>1125</v>
      </c>
      <c r="C56" s="186" t="s">
        <v>53</v>
      </c>
      <c r="D56" s="230" t="s">
        <v>53</v>
      </c>
      <c r="E56" s="182" t="s">
        <v>1103</v>
      </c>
      <c r="F56" s="182" t="s">
        <v>666</v>
      </c>
      <c r="G56" s="182" t="s">
        <v>13240</v>
      </c>
      <c r="H56" s="183">
        <v>0</v>
      </c>
      <c r="I56" s="184" t="s">
        <v>1569</v>
      </c>
      <c r="J56" s="184" t="s">
        <v>6470</v>
      </c>
      <c r="K56" s="224"/>
      <c r="L56" s="224"/>
      <c r="M56" s="224"/>
      <c r="N56" s="224"/>
      <c r="O56" s="224" t="s">
        <v>15892</v>
      </c>
      <c r="P56" s="185"/>
      <c r="Q56" s="225"/>
      <c r="R56" s="182" t="s">
        <v>53</v>
      </c>
      <c r="S56" s="181" t="s">
        <v>12565</v>
      </c>
      <c r="T56" s="181" t="s">
        <v>6469</v>
      </c>
      <c r="U56" s="201"/>
      <c r="V56" s="226">
        <v>55</v>
      </c>
      <c r="X56" s="227">
        <v>0</v>
      </c>
      <c r="AB56" s="228" t="s">
        <v>15893</v>
      </c>
    </row>
    <row r="57" spans="1:28" s="227" customFormat="1" ht="94.5">
      <c r="A57" s="181" t="s">
        <v>769</v>
      </c>
      <c r="B57" s="182" t="s">
        <v>1126</v>
      </c>
      <c r="C57" s="186" t="s">
        <v>1420</v>
      </c>
      <c r="D57" s="230" t="s">
        <v>1420</v>
      </c>
      <c r="E57" s="182" t="s">
        <v>1096</v>
      </c>
      <c r="F57" s="182" t="s">
        <v>769</v>
      </c>
      <c r="G57" s="182" t="s">
        <v>13240</v>
      </c>
      <c r="H57" s="183">
        <v>0</v>
      </c>
      <c r="I57" s="184" t="s">
        <v>2446</v>
      </c>
      <c r="J57" s="184" t="s">
        <v>13628</v>
      </c>
      <c r="K57" s="224"/>
      <c r="L57" s="224"/>
      <c r="M57" s="224"/>
      <c r="N57" s="224"/>
      <c r="O57" s="224" t="s">
        <v>15840</v>
      </c>
      <c r="P57" s="185"/>
      <c r="Q57" s="225"/>
      <c r="R57" s="182" t="s">
        <v>1420</v>
      </c>
      <c r="S57" s="181" t="s">
        <v>12503</v>
      </c>
      <c r="T57" s="181" t="s">
        <v>13528</v>
      </c>
      <c r="U57" s="201"/>
      <c r="V57" s="226">
        <v>432</v>
      </c>
      <c r="X57" s="227">
        <v>0</v>
      </c>
      <c r="AB57" s="228" t="s">
        <v>15894</v>
      </c>
    </row>
    <row r="58" spans="1:28" s="227" customFormat="1" ht="108">
      <c r="A58" s="181" t="s">
        <v>652</v>
      </c>
      <c r="B58" s="182" t="s">
        <v>1125</v>
      </c>
      <c r="C58" s="186" t="s">
        <v>624</v>
      </c>
      <c r="D58" s="230" t="s">
        <v>624</v>
      </c>
      <c r="E58" s="182" t="s">
        <v>887</v>
      </c>
      <c r="F58" s="182" t="s">
        <v>652</v>
      </c>
      <c r="G58" s="182" t="s">
        <v>13240</v>
      </c>
      <c r="H58" s="183">
        <v>0</v>
      </c>
      <c r="I58" s="184" t="s">
        <v>1544</v>
      </c>
      <c r="J58" s="184" t="s">
        <v>12014</v>
      </c>
      <c r="K58" s="224"/>
      <c r="L58" s="224"/>
      <c r="M58" s="224"/>
      <c r="N58" s="224"/>
      <c r="O58" s="224" t="s">
        <v>15895</v>
      </c>
      <c r="P58" s="185"/>
      <c r="Q58" s="225"/>
      <c r="R58" s="182" t="s">
        <v>624</v>
      </c>
      <c r="S58" s="181" t="s">
        <v>12689</v>
      </c>
      <c r="T58" s="181" t="s">
        <v>12015</v>
      </c>
      <c r="U58" s="201"/>
      <c r="V58" s="226">
        <v>20</v>
      </c>
      <c r="X58" s="227">
        <v>0</v>
      </c>
      <c r="AB58" s="228" t="s">
        <v>15896</v>
      </c>
    </row>
    <row r="59" spans="1:28" s="227" customFormat="1" ht="54">
      <c r="A59" s="181" t="s">
        <v>772</v>
      </c>
      <c r="B59" s="182" t="s">
        <v>1126</v>
      </c>
      <c r="C59" s="186" t="s">
        <v>12430</v>
      </c>
      <c r="D59" s="230" t="s">
        <v>12430</v>
      </c>
      <c r="E59" s="182" t="s">
        <v>1092</v>
      </c>
      <c r="F59" s="182" t="s">
        <v>772</v>
      </c>
      <c r="G59" s="182" t="s">
        <v>13240</v>
      </c>
      <c r="H59" s="183">
        <v>0</v>
      </c>
      <c r="I59" s="184" t="s">
        <v>1783</v>
      </c>
      <c r="J59" s="184" t="s">
        <v>1674</v>
      </c>
      <c r="K59" s="224"/>
      <c r="L59" s="224"/>
      <c r="M59" s="224"/>
      <c r="N59" s="224"/>
      <c r="O59" s="224" t="s">
        <v>15897</v>
      </c>
      <c r="P59" s="185"/>
      <c r="Q59" s="225"/>
      <c r="R59" s="182" t="s">
        <v>12430</v>
      </c>
      <c r="S59" s="181" t="s">
        <v>12486</v>
      </c>
      <c r="T59" s="181" t="s">
        <v>3462</v>
      </c>
      <c r="U59" s="201"/>
      <c r="V59" s="226">
        <v>464</v>
      </c>
      <c r="X59" s="227">
        <v>0</v>
      </c>
      <c r="AB59" s="228" t="s">
        <v>15898</v>
      </c>
    </row>
    <row r="60" spans="1:28" s="227" customFormat="1" ht="54">
      <c r="A60" s="181" t="s">
        <v>1708</v>
      </c>
      <c r="B60" s="182" t="s">
        <v>1125</v>
      </c>
      <c r="C60" s="186" t="s">
        <v>1707</v>
      </c>
      <c r="D60" s="230" t="s">
        <v>1707</v>
      </c>
      <c r="E60" s="182" t="s">
        <v>1088</v>
      </c>
      <c r="F60" s="182" t="s">
        <v>1708</v>
      </c>
      <c r="G60" s="182" t="s">
        <v>13240</v>
      </c>
      <c r="H60" s="183">
        <v>0</v>
      </c>
      <c r="I60" s="184" t="s">
        <v>1704</v>
      </c>
      <c r="J60" s="184" t="s">
        <v>2573</v>
      </c>
      <c r="K60" s="224"/>
      <c r="L60" s="224"/>
      <c r="M60" s="224"/>
      <c r="N60" s="224"/>
      <c r="O60" s="224" t="s">
        <v>15899</v>
      </c>
      <c r="P60" s="185"/>
      <c r="Q60" s="225"/>
      <c r="R60" s="182" t="s">
        <v>1707</v>
      </c>
      <c r="S60" s="181" t="s">
        <v>12456</v>
      </c>
      <c r="T60" s="181" t="s">
        <v>2572</v>
      </c>
      <c r="U60" s="201"/>
      <c r="V60" s="226">
        <v>135</v>
      </c>
      <c r="X60" s="227">
        <v>0</v>
      </c>
      <c r="AB60" s="228" t="s">
        <v>15900</v>
      </c>
    </row>
    <row r="61" spans="1:28" s="227" customFormat="1" ht="67.5">
      <c r="A61" s="181" t="s">
        <v>698</v>
      </c>
      <c r="B61" s="182" t="s">
        <v>1125</v>
      </c>
      <c r="C61" s="186" t="s">
        <v>56</v>
      </c>
      <c r="D61" s="230" t="s">
        <v>56</v>
      </c>
      <c r="E61" s="182" t="s">
        <v>1107</v>
      </c>
      <c r="F61" s="182" t="s">
        <v>698</v>
      </c>
      <c r="G61" s="182" t="s">
        <v>13240</v>
      </c>
      <c r="H61" s="183">
        <v>0</v>
      </c>
      <c r="I61" s="184" t="s">
        <v>1613</v>
      </c>
      <c r="J61" s="184" t="s">
        <v>12867</v>
      </c>
      <c r="K61" s="224"/>
      <c r="L61" s="224"/>
      <c r="M61" s="224"/>
      <c r="N61" s="224"/>
      <c r="O61" s="224" t="s">
        <v>15901</v>
      </c>
      <c r="P61" s="185"/>
      <c r="Q61" s="225"/>
      <c r="R61" s="182" t="s">
        <v>56</v>
      </c>
      <c r="S61" s="181" t="s">
        <v>12577</v>
      </c>
      <c r="T61" s="181" t="s">
        <v>7015</v>
      </c>
      <c r="U61" s="201"/>
      <c r="V61" s="226">
        <v>158</v>
      </c>
      <c r="X61" s="227">
        <v>0</v>
      </c>
      <c r="AB61" s="228" t="s">
        <v>15902</v>
      </c>
    </row>
    <row r="62" spans="1:28" s="227" customFormat="1" ht="216">
      <c r="A62" s="181" t="s">
        <v>790</v>
      </c>
      <c r="B62" s="182" t="s">
        <v>1128</v>
      </c>
      <c r="C62" s="186" t="s">
        <v>1375</v>
      </c>
      <c r="D62" s="230" t="s">
        <v>1375</v>
      </c>
      <c r="E62" s="182" t="s">
        <v>1096</v>
      </c>
      <c r="F62" s="182" t="s">
        <v>790</v>
      </c>
      <c r="G62" s="182" t="s">
        <v>13240</v>
      </c>
      <c r="H62" s="183">
        <v>0</v>
      </c>
      <c r="I62" s="184" t="s">
        <v>1824</v>
      </c>
      <c r="J62" s="184" t="s">
        <v>13624</v>
      </c>
      <c r="K62" s="224"/>
      <c r="L62" s="224"/>
      <c r="M62" s="224"/>
      <c r="N62" s="224"/>
      <c r="O62" s="224" t="s">
        <v>15903</v>
      </c>
      <c r="P62" s="185"/>
      <c r="Q62" s="225"/>
      <c r="R62" s="182" t="s">
        <v>1375</v>
      </c>
      <c r="S62" s="181" t="s">
        <v>12503</v>
      </c>
      <c r="T62" s="181" t="s">
        <v>13524</v>
      </c>
      <c r="U62" s="201"/>
      <c r="V62" s="226">
        <v>582</v>
      </c>
      <c r="X62" s="227">
        <v>0</v>
      </c>
      <c r="AB62" s="228" t="s">
        <v>15904</v>
      </c>
    </row>
    <row r="63" spans="1:28" s="227" customFormat="1" ht="81">
      <c r="A63" s="181" t="s">
        <v>650</v>
      </c>
      <c r="B63" s="182" t="s">
        <v>1125</v>
      </c>
      <c r="C63" s="186" t="s">
        <v>2140</v>
      </c>
      <c r="D63" s="230" t="s">
        <v>2140</v>
      </c>
      <c r="E63" s="182" t="s">
        <v>1104</v>
      </c>
      <c r="F63" s="182" t="s">
        <v>650</v>
      </c>
      <c r="G63" s="182" t="s">
        <v>13240</v>
      </c>
      <c r="H63" s="183">
        <v>0</v>
      </c>
      <c r="I63" s="184" t="s">
        <v>1540</v>
      </c>
      <c r="J63" s="184" t="s">
        <v>1541</v>
      </c>
      <c r="K63" s="224"/>
      <c r="L63" s="224"/>
      <c r="M63" s="224"/>
      <c r="N63" s="224"/>
      <c r="O63" s="224" t="s">
        <v>15905</v>
      </c>
      <c r="P63" s="185"/>
      <c r="Q63" s="225"/>
      <c r="R63" s="182" t="s">
        <v>2140</v>
      </c>
      <c r="S63" s="181" t="s">
        <v>12569</v>
      </c>
      <c r="T63" s="181" t="s">
        <v>6678</v>
      </c>
      <c r="U63" s="201"/>
      <c r="V63" s="226">
        <v>13</v>
      </c>
      <c r="X63" s="227">
        <v>0</v>
      </c>
      <c r="AB63" s="228" t="s">
        <v>15906</v>
      </c>
    </row>
    <row r="64" spans="1:28" s="227" customFormat="1" ht="283.5">
      <c r="A64" s="181" t="s">
        <v>1419</v>
      </c>
      <c r="B64" s="182" t="s">
        <v>1127</v>
      </c>
      <c r="C64" s="186" t="s">
        <v>15084</v>
      </c>
      <c r="D64" s="230" t="s">
        <v>15084</v>
      </c>
      <c r="E64" s="182" t="s">
        <v>1109</v>
      </c>
      <c r="F64" s="182" t="s">
        <v>1419</v>
      </c>
      <c r="G64" s="182" t="s">
        <v>13240</v>
      </c>
      <c r="H64" s="183">
        <v>0</v>
      </c>
      <c r="I64" s="184" t="s">
        <v>1745</v>
      </c>
      <c r="J64" s="184" t="s">
        <v>1746</v>
      </c>
      <c r="K64" s="224"/>
      <c r="L64" s="224"/>
      <c r="M64" s="224"/>
      <c r="N64" s="224"/>
      <c r="O64" s="224" t="s">
        <v>15907</v>
      </c>
      <c r="P64" s="185"/>
      <c r="Q64" s="225"/>
      <c r="R64" s="182" t="s">
        <v>15084</v>
      </c>
      <c r="S64" s="181" t="s">
        <v>12612</v>
      </c>
      <c r="T64" s="181" t="s">
        <v>8673</v>
      </c>
      <c r="U64" s="201"/>
      <c r="V64" s="226">
        <v>349</v>
      </c>
      <c r="X64" s="227">
        <v>0</v>
      </c>
      <c r="AB64" s="228" t="s">
        <v>15908</v>
      </c>
    </row>
    <row r="65" spans="1:28" s="227" customFormat="1" ht="81">
      <c r="A65" s="181" t="s">
        <v>15459</v>
      </c>
      <c r="B65" s="182" t="s">
        <v>1125</v>
      </c>
      <c r="C65" s="186" t="s">
        <v>15458</v>
      </c>
      <c r="D65" s="230" t="s">
        <v>15458</v>
      </c>
      <c r="E65" s="182" t="s">
        <v>2431</v>
      </c>
      <c r="F65" s="182" t="s">
        <v>15459</v>
      </c>
      <c r="G65" s="182" t="s">
        <v>13240</v>
      </c>
      <c r="H65" s="183">
        <v>0</v>
      </c>
      <c r="I65" s="184" t="s">
        <v>1701</v>
      </c>
      <c r="J65" s="184" t="s">
        <v>1701</v>
      </c>
      <c r="K65" s="224"/>
      <c r="L65" s="224"/>
      <c r="M65" s="224"/>
      <c r="N65" s="224"/>
      <c r="O65" s="224" t="s">
        <v>15909</v>
      </c>
      <c r="P65" s="185"/>
      <c r="Q65" s="225"/>
      <c r="R65" s="182" t="s">
        <v>15458</v>
      </c>
      <c r="S65" s="181" t="s">
        <v>12682</v>
      </c>
      <c r="T65" s="181" t="s">
        <v>11512</v>
      </c>
      <c r="U65" s="201"/>
      <c r="V65" s="226">
        <v>268</v>
      </c>
      <c r="X65" s="227">
        <v>0</v>
      </c>
      <c r="AB65" s="228" t="s">
        <v>15910</v>
      </c>
    </row>
    <row r="66" spans="1:28" s="227" customFormat="1" ht="121.5">
      <c r="A66" s="181" t="s">
        <v>15086</v>
      </c>
      <c r="B66" s="182" t="s">
        <v>1127</v>
      </c>
      <c r="C66" s="186" t="s">
        <v>15468</v>
      </c>
      <c r="D66" s="230" t="s">
        <v>15468</v>
      </c>
      <c r="E66" s="182" t="s">
        <v>1096</v>
      </c>
      <c r="F66" s="182" t="s">
        <v>15086</v>
      </c>
      <c r="G66" s="182" t="s">
        <v>13240</v>
      </c>
      <c r="H66" s="183">
        <v>0</v>
      </c>
      <c r="I66" s="184" t="s">
        <v>15140</v>
      </c>
      <c r="J66" s="184" t="s">
        <v>13632</v>
      </c>
      <c r="K66" s="224"/>
      <c r="L66" s="224"/>
      <c r="M66" s="224"/>
      <c r="N66" s="224"/>
      <c r="O66" s="224" t="s">
        <v>15809</v>
      </c>
      <c r="P66" s="185"/>
      <c r="Q66" s="225"/>
      <c r="R66" s="182" t="s">
        <v>15468</v>
      </c>
      <c r="S66" s="181" t="s">
        <v>12503</v>
      </c>
      <c r="T66" s="181" t="s">
        <v>13535</v>
      </c>
      <c r="U66" s="201"/>
      <c r="V66" s="226">
        <v>368</v>
      </c>
      <c r="X66" s="227">
        <v>0</v>
      </c>
      <c r="AB66" s="228" t="s">
        <v>15911</v>
      </c>
    </row>
    <row r="67" spans="1:28" s="227" customFormat="1" ht="54">
      <c r="A67" s="181" t="s">
        <v>741</v>
      </c>
      <c r="B67" s="182" t="s">
        <v>1125</v>
      </c>
      <c r="C67" s="186" t="s">
        <v>2165</v>
      </c>
      <c r="D67" s="230" t="s">
        <v>2165</v>
      </c>
      <c r="E67" s="182" t="s">
        <v>1104</v>
      </c>
      <c r="F67" s="182" t="s">
        <v>741</v>
      </c>
      <c r="G67" s="182" t="s">
        <v>13240</v>
      </c>
      <c r="H67" s="183">
        <v>0</v>
      </c>
      <c r="I67" s="184" t="s">
        <v>1685</v>
      </c>
      <c r="J67" s="184" t="s">
        <v>1664</v>
      </c>
      <c r="K67" s="224"/>
      <c r="L67" s="224"/>
      <c r="M67" s="224"/>
      <c r="N67" s="224"/>
      <c r="O67" s="224" t="s">
        <v>15912</v>
      </c>
      <c r="P67" s="185"/>
      <c r="Q67" s="225"/>
      <c r="R67" s="182" t="s">
        <v>2165</v>
      </c>
      <c r="S67" s="181" t="s">
        <v>12569</v>
      </c>
      <c r="T67" s="181" t="s">
        <v>6625</v>
      </c>
      <c r="U67" s="201"/>
      <c r="V67" s="226">
        <v>307</v>
      </c>
      <c r="X67" s="227">
        <v>0</v>
      </c>
      <c r="AB67" s="228" t="s">
        <v>15913</v>
      </c>
    </row>
    <row r="68" spans="1:28" s="227" customFormat="1" ht="216">
      <c r="A68" s="181" t="s">
        <v>800</v>
      </c>
      <c r="B68" s="182" t="s">
        <v>1126</v>
      </c>
      <c r="C68" s="186" t="s">
        <v>13802</v>
      </c>
      <c r="D68" s="230" t="s">
        <v>13802</v>
      </c>
      <c r="E68" s="182" t="s">
        <v>1101</v>
      </c>
      <c r="F68" s="182" t="s">
        <v>800</v>
      </c>
      <c r="G68" s="182" t="s">
        <v>13240</v>
      </c>
      <c r="H68" s="183">
        <v>0</v>
      </c>
      <c r="I68" s="184" t="s">
        <v>1792</v>
      </c>
      <c r="J68" s="184" t="s">
        <v>6065</v>
      </c>
      <c r="K68" s="224"/>
      <c r="L68" s="224"/>
      <c r="M68" s="224"/>
      <c r="N68" s="224"/>
      <c r="O68" s="224" t="s">
        <v>15914</v>
      </c>
      <c r="P68" s="185"/>
      <c r="Q68" s="225"/>
      <c r="R68" s="182" t="s">
        <v>13802</v>
      </c>
      <c r="S68" s="181" t="s">
        <v>12556</v>
      </c>
      <c r="T68" s="181" t="s">
        <v>6064</v>
      </c>
      <c r="U68" s="201"/>
      <c r="V68" s="226">
        <v>508</v>
      </c>
      <c r="X68" s="227">
        <v>0</v>
      </c>
      <c r="AB68" s="228" t="s">
        <v>15915</v>
      </c>
    </row>
    <row r="69" spans="1:28" s="227" customFormat="1" ht="81">
      <c r="A69" s="181" t="s">
        <v>13818</v>
      </c>
      <c r="B69" s="182" t="s">
        <v>1128</v>
      </c>
      <c r="C69" s="186" t="s">
        <v>13817</v>
      </c>
      <c r="D69" s="230" t="s">
        <v>13817</v>
      </c>
      <c r="E69" s="182" t="s">
        <v>879</v>
      </c>
      <c r="F69" s="182" t="s">
        <v>13818</v>
      </c>
      <c r="G69" s="182" t="s">
        <v>13240</v>
      </c>
      <c r="H69" s="183">
        <v>0</v>
      </c>
      <c r="I69" s="184" t="s">
        <v>13830</v>
      </c>
      <c r="J69" s="184" t="s">
        <v>9943</v>
      </c>
      <c r="K69" s="224"/>
      <c r="L69" s="224"/>
      <c r="M69" s="224"/>
      <c r="N69" s="224"/>
      <c r="O69" s="224" t="s">
        <v>15809</v>
      </c>
      <c r="P69" s="185"/>
      <c r="Q69" s="225"/>
      <c r="R69" s="182" t="s">
        <v>13817</v>
      </c>
      <c r="S69" s="181" t="s">
        <v>12645</v>
      </c>
      <c r="T69" s="181" t="s">
        <v>9942</v>
      </c>
      <c r="U69" s="201"/>
      <c r="V69" s="226">
        <v>602</v>
      </c>
      <c r="X69" s="227">
        <v>0</v>
      </c>
      <c r="AB69" s="228" t="s">
        <v>15916</v>
      </c>
    </row>
    <row r="70" spans="1:28" s="227" customFormat="1" ht="135">
      <c r="A70" s="181" t="s">
        <v>659</v>
      </c>
      <c r="B70" s="182" t="s">
        <v>1125</v>
      </c>
      <c r="C70" s="186" t="s">
        <v>900</v>
      </c>
      <c r="D70" s="230" t="s">
        <v>900</v>
      </c>
      <c r="E70" s="182" t="s">
        <v>877</v>
      </c>
      <c r="F70" s="182" t="s">
        <v>659</v>
      </c>
      <c r="G70" s="182" t="s">
        <v>13240</v>
      </c>
      <c r="H70" s="183">
        <v>0</v>
      </c>
      <c r="I70" s="184" t="s">
        <v>2201</v>
      </c>
      <c r="J70" s="184" t="s">
        <v>9447</v>
      </c>
      <c r="K70" s="224"/>
      <c r="L70" s="224"/>
      <c r="M70" s="224"/>
      <c r="N70" s="224"/>
      <c r="O70" s="224" t="s">
        <v>15917</v>
      </c>
      <c r="P70" s="185"/>
      <c r="Q70" s="225"/>
      <c r="R70" s="182" t="s">
        <v>900</v>
      </c>
      <c r="S70" s="181" t="s">
        <v>12631</v>
      </c>
      <c r="T70" s="181" t="s">
        <v>9445</v>
      </c>
      <c r="U70" s="201"/>
      <c r="V70" s="226">
        <v>41</v>
      </c>
      <c r="X70" s="227">
        <v>0</v>
      </c>
      <c r="AB70" s="228" t="s">
        <v>15918</v>
      </c>
    </row>
    <row r="71" spans="1:28" s="227" customFormat="1" ht="67.5">
      <c r="A71" s="181" t="s">
        <v>147</v>
      </c>
      <c r="B71" s="182" t="s">
        <v>1125</v>
      </c>
      <c r="C71" s="186" t="s">
        <v>146</v>
      </c>
      <c r="D71" s="230" t="s">
        <v>146</v>
      </c>
      <c r="E71" s="182" t="s">
        <v>884</v>
      </c>
      <c r="F71" s="182" t="s">
        <v>147</v>
      </c>
      <c r="G71" s="182" t="s">
        <v>13240</v>
      </c>
      <c r="H71" s="183">
        <v>0</v>
      </c>
      <c r="I71" s="184" t="s">
        <v>12407</v>
      </c>
      <c r="J71" s="184" t="s">
        <v>11055</v>
      </c>
      <c r="K71" s="224"/>
      <c r="L71" s="224"/>
      <c r="M71" s="224"/>
      <c r="N71" s="224"/>
      <c r="O71" s="224" t="s">
        <v>15919</v>
      </c>
      <c r="P71" s="185"/>
      <c r="Q71" s="225"/>
      <c r="R71" s="182" t="s">
        <v>146</v>
      </c>
      <c r="S71" s="181" t="s">
        <v>12672</v>
      </c>
      <c r="T71" s="181" t="s">
        <v>11054</v>
      </c>
      <c r="U71" s="201"/>
      <c r="V71" s="226">
        <v>292</v>
      </c>
      <c r="X71" s="227">
        <v>0</v>
      </c>
      <c r="AB71" s="228" t="s">
        <v>15920</v>
      </c>
    </row>
    <row r="72" spans="1:28" s="227" customFormat="1" ht="54">
      <c r="A72" s="181" t="s">
        <v>705</v>
      </c>
      <c r="B72" s="182" t="s">
        <v>1125</v>
      </c>
      <c r="C72" s="186" t="s">
        <v>2305</v>
      </c>
      <c r="D72" s="230" t="s">
        <v>2305</v>
      </c>
      <c r="E72" s="182" t="s">
        <v>1094</v>
      </c>
      <c r="F72" s="182" t="s">
        <v>705</v>
      </c>
      <c r="G72" s="182" t="s">
        <v>13240</v>
      </c>
      <c r="H72" s="183">
        <v>0</v>
      </c>
      <c r="I72" s="184" t="s">
        <v>1622</v>
      </c>
      <c r="J72" s="184" t="s">
        <v>1623</v>
      </c>
      <c r="K72" s="224"/>
      <c r="L72" s="224"/>
      <c r="M72" s="224"/>
      <c r="N72" s="224"/>
      <c r="O72" s="224" t="s">
        <v>15921</v>
      </c>
      <c r="P72" s="185"/>
      <c r="Q72" s="225"/>
      <c r="R72" s="182" t="s">
        <v>2305</v>
      </c>
      <c r="S72" s="181" t="s">
        <v>12498</v>
      </c>
      <c r="T72" s="181" t="s">
        <v>3781</v>
      </c>
      <c r="U72" s="201"/>
      <c r="V72" s="226">
        <v>176</v>
      </c>
      <c r="X72" s="227">
        <v>0</v>
      </c>
      <c r="AB72" s="228" t="s">
        <v>15922</v>
      </c>
    </row>
    <row r="73" spans="1:28" s="227" customFormat="1" ht="229.5">
      <c r="A73" s="181" t="s">
        <v>791</v>
      </c>
      <c r="B73" s="182" t="s">
        <v>1128</v>
      </c>
      <c r="C73" s="186" t="s">
        <v>1374</v>
      </c>
      <c r="D73" s="230" t="s">
        <v>1374</v>
      </c>
      <c r="E73" s="182" t="s">
        <v>1096</v>
      </c>
      <c r="F73" s="182" t="s">
        <v>791</v>
      </c>
      <c r="G73" s="182" t="s">
        <v>13240</v>
      </c>
      <c r="H73" s="183">
        <v>0</v>
      </c>
      <c r="I73" s="184" t="s">
        <v>1773</v>
      </c>
      <c r="J73" s="184" t="s">
        <v>13619</v>
      </c>
      <c r="K73" s="224"/>
      <c r="L73" s="224"/>
      <c r="M73" s="224"/>
      <c r="N73" s="224"/>
      <c r="O73" s="224" t="s">
        <v>15923</v>
      </c>
      <c r="P73" s="185"/>
      <c r="Q73" s="225"/>
      <c r="R73" s="182" t="s">
        <v>1374</v>
      </c>
      <c r="S73" s="181" t="s">
        <v>12503</v>
      </c>
      <c r="T73" s="181" t="s">
        <v>13519</v>
      </c>
      <c r="U73" s="201"/>
      <c r="V73" s="226">
        <v>570</v>
      </c>
      <c r="X73" s="227">
        <v>0</v>
      </c>
      <c r="AB73" s="228" t="s">
        <v>15924</v>
      </c>
    </row>
    <row r="74" spans="1:28" s="227" customFormat="1" ht="108">
      <c r="A74" s="181" t="s">
        <v>712</v>
      </c>
      <c r="B74" s="182" t="s">
        <v>1125</v>
      </c>
      <c r="C74" s="186" t="s">
        <v>1226</v>
      </c>
      <c r="D74" s="230" t="s">
        <v>1226</v>
      </c>
      <c r="E74" s="182" t="s">
        <v>887</v>
      </c>
      <c r="F74" s="182" t="s">
        <v>712</v>
      </c>
      <c r="G74" s="182" t="s">
        <v>13240</v>
      </c>
      <c r="H74" s="183">
        <v>0</v>
      </c>
      <c r="I74" s="184" t="s">
        <v>1632</v>
      </c>
      <c r="J74" s="184" t="s">
        <v>12019</v>
      </c>
      <c r="K74" s="224"/>
      <c r="L74" s="224"/>
      <c r="M74" s="224"/>
      <c r="N74" s="224"/>
      <c r="O74" s="224" t="s">
        <v>15925</v>
      </c>
      <c r="P74" s="185"/>
      <c r="Q74" s="225"/>
      <c r="R74" s="182" t="s">
        <v>1226</v>
      </c>
      <c r="S74" s="181" t="s">
        <v>12689</v>
      </c>
      <c r="T74" s="181" t="s">
        <v>12018</v>
      </c>
      <c r="U74" s="201"/>
      <c r="V74" s="226">
        <v>191</v>
      </c>
      <c r="X74" s="227">
        <v>0</v>
      </c>
      <c r="AB74" s="228" t="s">
        <v>15926</v>
      </c>
    </row>
    <row r="75" spans="1:28" s="227" customFormat="1" ht="81">
      <c r="A75" s="181" t="s">
        <v>731</v>
      </c>
      <c r="B75" s="182" t="s">
        <v>1125</v>
      </c>
      <c r="C75" s="186" t="s">
        <v>2216</v>
      </c>
      <c r="D75" s="230" t="s">
        <v>2216</v>
      </c>
      <c r="E75" s="182" t="s">
        <v>1096</v>
      </c>
      <c r="F75" s="182" t="s">
        <v>731</v>
      </c>
      <c r="G75" s="182" t="s">
        <v>13240</v>
      </c>
      <c r="H75" s="183">
        <v>0</v>
      </c>
      <c r="I75" s="184" t="s">
        <v>1659</v>
      </c>
      <c r="J75" s="184" t="s">
        <v>13626</v>
      </c>
      <c r="K75" s="224"/>
      <c r="L75" s="224"/>
      <c r="M75" s="224"/>
      <c r="N75" s="224"/>
      <c r="O75" s="224" t="s">
        <v>15927</v>
      </c>
      <c r="P75" s="185"/>
      <c r="Q75" s="225"/>
      <c r="R75" s="182" t="s">
        <v>2216</v>
      </c>
      <c r="S75" s="181" t="s">
        <v>12503</v>
      </c>
      <c r="T75" s="181" t="s">
        <v>13526</v>
      </c>
      <c r="U75" s="201"/>
      <c r="V75" s="226">
        <v>95</v>
      </c>
      <c r="X75" s="227">
        <v>0</v>
      </c>
      <c r="AB75" s="228" t="s">
        <v>15928</v>
      </c>
    </row>
    <row r="76" spans="1:28" s="227" customFormat="1" ht="216">
      <c r="A76" s="181" t="s">
        <v>1425</v>
      </c>
      <c r="B76" s="182" t="s">
        <v>1128</v>
      </c>
      <c r="C76" s="186" t="s">
        <v>15126</v>
      </c>
      <c r="D76" s="230" t="s">
        <v>15126</v>
      </c>
      <c r="E76" s="182" t="s">
        <v>888</v>
      </c>
      <c r="F76" s="182" t="s">
        <v>1425</v>
      </c>
      <c r="G76" s="182" t="s">
        <v>13240</v>
      </c>
      <c r="H76" s="183">
        <v>0</v>
      </c>
      <c r="I76" s="184" t="s">
        <v>1839</v>
      </c>
      <c r="J76" s="184" t="s">
        <v>12134</v>
      </c>
      <c r="K76" s="224"/>
      <c r="L76" s="224"/>
      <c r="M76" s="224"/>
      <c r="N76" s="224"/>
      <c r="O76" s="224" t="s">
        <v>15929</v>
      </c>
      <c r="P76" s="185"/>
      <c r="Q76" s="225"/>
      <c r="R76" s="182" t="s">
        <v>15126</v>
      </c>
      <c r="S76" s="181" t="s">
        <v>12695</v>
      </c>
      <c r="T76" s="181" t="s">
        <v>12133</v>
      </c>
      <c r="U76" s="201"/>
      <c r="V76" s="226">
        <v>609</v>
      </c>
      <c r="X76" s="227">
        <v>0</v>
      </c>
      <c r="AB76" s="228" t="s">
        <v>15930</v>
      </c>
    </row>
    <row r="77" spans="1:28" s="227" customFormat="1" ht="40.5">
      <c r="A77" s="181" t="s">
        <v>738</v>
      </c>
      <c r="B77" s="182" t="s">
        <v>1125</v>
      </c>
      <c r="C77" s="186" t="s">
        <v>2333</v>
      </c>
      <c r="D77" s="230" t="s">
        <v>2333</v>
      </c>
      <c r="E77" s="182" t="s">
        <v>1094</v>
      </c>
      <c r="F77" s="182" t="s">
        <v>738</v>
      </c>
      <c r="G77" s="182" t="s">
        <v>13240</v>
      </c>
      <c r="H77" s="183">
        <v>0</v>
      </c>
      <c r="I77" s="184" t="s">
        <v>1678</v>
      </c>
      <c r="J77" s="184" t="s">
        <v>1549</v>
      </c>
      <c r="K77" s="224"/>
      <c r="L77" s="224"/>
      <c r="M77" s="224"/>
      <c r="N77" s="224"/>
      <c r="O77" s="224" t="s">
        <v>15931</v>
      </c>
      <c r="P77" s="185"/>
      <c r="Q77" s="225"/>
      <c r="R77" s="182" t="s">
        <v>2333</v>
      </c>
      <c r="S77" s="181" t="s">
        <v>12498</v>
      </c>
      <c r="T77" s="181" t="s">
        <v>3784</v>
      </c>
      <c r="U77" s="201"/>
      <c r="V77" s="226">
        <v>295</v>
      </c>
      <c r="X77" s="227">
        <v>0</v>
      </c>
      <c r="AB77" s="228" t="s">
        <v>15932</v>
      </c>
    </row>
    <row r="78" spans="1:28" s="227" customFormat="1" ht="216">
      <c r="A78" s="181" t="s">
        <v>393</v>
      </c>
      <c r="B78" s="182" t="s">
        <v>1128</v>
      </c>
      <c r="C78" s="186" t="s">
        <v>392</v>
      </c>
      <c r="D78" s="230" t="s">
        <v>392</v>
      </c>
      <c r="E78" s="182" t="s">
        <v>1096</v>
      </c>
      <c r="F78" s="182" t="s">
        <v>393</v>
      </c>
      <c r="G78" s="182" t="s">
        <v>13240</v>
      </c>
      <c r="H78" s="183">
        <v>0</v>
      </c>
      <c r="I78" s="184" t="s">
        <v>1773</v>
      </c>
      <c r="J78" s="184" t="s">
        <v>13619</v>
      </c>
      <c r="K78" s="224"/>
      <c r="L78" s="224"/>
      <c r="M78" s="224"/>
      <c r="N78" s="224"/>
      <c r="O78" s="224" t="s">
        <v>15933</v>
      </c>
      <c r="P78" s="185"/>
      <c r="Q78" s="225"/>
      <c r="R78" s="182" t="s">
        <v>392</v>
      </c>
      <c r="S78" s="181" t="s">
        <v>12503</v>
      </c>
      <c r="T78" s="181" t="s">
        <v>13519</v>
      </c>
      <c r="U78" s="201"/>
      <c r="V78" s="226">
        <v>578</v>
      </c>
      <c r="X78" s="227">
        <v>0</v>
      </c>
      <c r="AB78" s="228" t="s">
        <v>15934</v>
      </c>
    </row>
    <row r="79" spans="1:28" s="227" customFormat="1" ht="54">
      <c r="A79" s="181" t="s">
        <v>716</v>
      </c>
      <c r="B79" s="182" t="s">
        <v>1125</v>
      </c>
      <c r="C79" s="186" t="s">
        <v>2313</v>
      </c>
      <c r="D79" s="230" t="s">
        <v>2313</v>
      </c>
      <c r="E79" s="182" t="s">
        <v>1094</v>
      </c>
      <c r="F79" s="182" t="s">
        <v>716</v>
      </c>
      <c r="G79" s="182" t="s">
        <v>13240</v>
      </c>
      <c r="H79" s="183">
        <v>0</v>
      </c>
      <c r="I79" s="184" t="s">
        <v>15935</v>
      </c>
      <c r="J79" s="184" t="s">
        <v>1549</v>
      </c>
      <c r="K79" s="224"/>
      <c r="L79" s="224"/>
      <c r="M79" s="224"/>
      <c r="N79" s="224"/>
      <c r="O79" s="224" t="s">
        <v>15936</v>
      </c>
      <c r="P79" s="185"/>
      <c r="Q79" s="225"/>
      <c r="R79" s="182" t="s">
        <v>2313</v>
      </c>
      <c r="S79" s="181" t="s">
        <v>12498</v>
      </c>
      <c r="T79" s="181" t="s">
        <v>3784</v>
      </c>
      <c r="U79" s="201"/>
      <c r="V79" s="226">
        <v>202</v>
      </c>
      <c r="X79" s="227">
        <v>0</v>
      </c>
      <c r="AB79" s="228" t="s">
        <v>15937</v>
      </c>
    </row>
    <row r="80" spans="1:28" s="227" customFormat="1" ht="40.5">
      <c r="A80" s="181" t="s">
        <v>740</v>
      </c>
      <c r="B80" s="182" t="s">
        <v>1125</v>
      </c>
      <c r="C80" s="186" t="s">
        <v>12926</v>
      </c>
      <c r="D80" s="230" t="s">
        <v>12926</v>
      </c>
      <c r="E80" s="182" t="s">
        <v>1104</v>
      </c>
      <c r="F80" s="182" t="s">
        <v>740</v>
      </c>
      <c r="G80" s="182" t="s">
        <v>13240</v>
      </c>
      <c r="H80" s="183">
        <v>0</v>
      </c>
      <c r="I80" s="184" t="s">
        <v>12941</v>
      </c>
      <c r="J80" s="184" t="s">
        <v>6627</v>
      </c>
      <c r="K80" s="224"/>
      <c r="L80" s="224"/>
      <c r="M80" s="224"/>
      <c r="N80" s="224"/>
      <c r="O80" s="224" t="s">
        <v>15938</v>
      </c>
      <c r="P80" s="185"/>
      <c r="Q80" s="225"/>
      <c r="R80" s="182" t="s">
        <v>12926</v>
      </c>
      <c r="S80" s="181" t="s">
        <v>12569</v>
      </c>
      <c r="T80" s="181" t="s">
        <v>6626</v>
      </c>
      <c r="U80" s="201"/>
      <c r="V80" s="226">
        <v>302</v>
      </c>
      <c r="X80" s="227">
        <v>0</v>
      </c>
      <c r="AB80" s="228" t="s">
        <v>15939</v>
      </c>
    </row>
    <row r="81" spans="1:28" s="227" customFormat="1" ht="94.5">
      <c r="A81" s="181" t="s">
        <v>798</v>
      </c>
      <c r="B81" s="182" t="s">
        <v>1128</v>
      </c>
      <c r="C81" s="186" t="s">
        <v>2539</v>
      </c>
      <c r="D81" s="230" t="s">
        <v>2539</v>
      </c>
      <c r="E81" s="182" t="s">
        <v>1090</v>
      </c>
      <c r="F81" s="182" t="s">
        <v>798</v>
      </c>
      <c r="G81" s="182" t="s">
        <v>13240</v>
      </c>
      <c r="H81" s="183">
        <v>0</v>
      </c>
      <c r="I81" s="184" t="s">
        <v>1829</v>
      </c>
      <c r="J81" s="184" t="s">
        <v>2810</v>
      </c>
      <c r="K81" s="224"/>
      <c r="L81" s="224"/>
      <c r="M81" s="224"/>
      <c r="N81" s="224"/>
      <c r="O81" s="224" t="s">
        <v>15940</v>
      </c>
      <c r="P81" s="185"/>
      <c r="Q81" s="225"/>
      <c r="R81" s="182" t="s">
        <v>2539</v>
      </c>
      <c r="S81" s="181" t="s">
        <v>12467</v>
      </c>
      <c r="T81" s="181" t="s">
        <v>2809</v>
      </c>
      <c r="U81" s="201"/>
      <c r="V81" s="226">
        <v>622</v>
      </c>
      <c r="X81" s="227">
        <v>0</v>
      </c>
      <c r="AB81" s="228" t="s">
        <v>15941</v>
      </c>
    </row>
    <row r="82" spans="1:28" s="227" customFormat="1" ht="40.5">
      <c r="A82" s="181" t="s">
        <v>656</v>
      </c>
      <c r="B82" s="182" t="s">
        <v>1125</v>
      </c>
      <c r="C82" s="186" t="s">
        <v>2141</v>
      </c>
      <c r="D82" s="230" t="s">
        <v>2141</v>
      </c>
      <c r="E82" s="182" t="s">
        <v>1104</v>
      </c>
      <c r="F82" s="182" t="s">
        <v>656</v>
      </c>
      <c r="G82" s="182" t="s">
        <v>13240</v>
      </c>
      <c r="H82" s="183">
        <v>0</v>
      </c>
      <c r="I82" s="184" t="s">
        <v>1553</v>
      </c>
      <c r="J82" s="184" t="s">
        <v>1554</v>
      </c>
      <c r="K82" s="224"/>
      <c r="L82" s="224"/>
      <c r="M82" s="224"/>
      <c r="N82" s="224"/>
      <c r="O82" s="224" t="s">
        <v>15942</v>
      </c>
      <c r="P82" s="185"/>
      <c r="Q82" s="225"/>
      <c r="R82" s="182" t="s">
        <v>2141</v>
      </c>
      <c r="S82" s="181" t="s">
        <v>12569</v>
      </c>
      <c r="T82" s="181" t="s">
        <v>6700</v>
      </c>
      <c r="U82" s="201"/>
      <c r="V82" s="226">
        <v>32</v>
      </c>
      <c r="X82" s="227">
        <v>0</v>
      </c>
      <c r="AB82" s="228" t="s">
        <v>15943</v>
      </c>
    </row>
    <row r="83" spans="1:28" s="227" customFormat="1" ht="229.5">
      <c r="A83" s="181" t="s">
        <v>764</v>
      </c>
      <c r="B83" s="182" t="s">
        <v>1126</v>
      </c>
      <c r="C83" s="186" t="s">
        <v>838</v>
      </c>
      <c r="D83" s="230" t="s">
        <v>838</v>
      </c>
      <c r="E83" s="182" t="s">
        <v>2430</v>
      </c>
      <c r="F83" s="182" t="s">
        <v>764</v>
      </c>
      <c r="G83" s="182" t="s">
        <v>13240</v>
      </c>
      <c r="H83" s="183">
        <v>0</v>
      </c>
      <c r="I83" s="184" t="s">
        <v>1769</v>
      </c>
      <c r="J83" s="184" t="s">
        <v>1769</v>
      </c>
      <c r="K83" s="224"/>
      <c r="L83" s="224"/>
      <c r="M83" s="224"/>
      <c r="N83" s="224"/>
      <c r="O83" s="224" t="s">
        <v>15944</v>
      </c>
      <c r="P83" s="185"/>
      <c r="Q83" s="225"/>
      <c r="R83" s="182" t="s">
        <v>838</v>
      </c>
      <c r="S83" s="181" t="s">
        <v>12484</v>
      </c>
      <c r="T83" s="181" t="s">
        <v>3411</v>
      </c>
      <c r="U83" s="201"/>
      <c r="V83" s="226">
        <v>418</v>
      </c>
      <c r="X83" s="227">
        <v>0</v>
      </c>
      <c r="AB83" s="228" t="s">
        <v>15945</v>
      </c>
    </row>
    <row r="84" spans="1:28" s="227" customFormat="1" ht="81">
      <c r="A84" s="181" t="s">
        <v>13860</v>
      </c>
      <c r="B84" s="182" t="s">
        <v>1125</v>
      </c>
      <c r="C84" s="186" t="s">
        <v>13837</v>
      </c>
      <c r="D84" s="230" t="s">
        <v>13837</v>
      </c>
      <c r="E84" s="182" t="s">
        <v>12986</v>
      </c>
      <c r="F84" s="182" t="s">
        <v>13860</v>
      </c>
      <c r="G84" s="182" t="s">
        <v>13240</v>
      </c>
      <c r="H84" s="183">
        <v>0</v>
      </c>
      <c r="I84" s="184" t="s">
        <v>13875</v>
      </c>
      <c r="J84" s="184" t="s">
        <v>3929</v>
      </c>
      <c r="K84" s="224"/>
      <c r="L84" s="224"/>
      <c r="M84" s="224"/>
      <c r="N84" s="224"/>
      <c r="O84" s="224" t="s">
        <v>15809</v>
      </c>
      <c r="P84" s="185"/>
      <c r="Q84" s="225"/>
      <c r="R84" s="182" t="s">
        <v>13837</v>
      </c>
      <c r="S84" s="181" t="s">
        <v>12504</v>
      </c>
      <c r="T84" s="181" t="s">
        <v>3928</v>
      </c>
      <c r="U84" s="201"/>
      <c r="V84" s="226">
        <v>44</v>
      </c>
      <c r="X84" s="227">
        <v>0</v>
      </c>
      <c r="AB84" s="228" t="s">
        <v>15946</v>
      </c>
    </row>
    <row r="85" spans="1:28" s="227" customFormat="1" ht="54">
      <c r="A85" s="181" t="s">
        <v>654</v>
      </c>
      <c r="B85" s="182" t="s">
        <v>1125</v>
      </c>
      <c r="C85" s="186" t="s">
        <v>2284</v>
      </c>
      <c r="D85" s="230" t="s">
        <v>2284</v>
      </c>
      <c r="E85" s="182" t="s">
        <v>1094</v>
      </c>
      <c r="F85" s="182" t="s">
        <v>654</v>
      </c>
      <c r="G85" s="182" t="s">
        <v>13240</v>
      </c>
      <c r="H85" s="183">
        <v>0</v>
      </c>
      <c r="I85" s="184" t="s">
        <v>1548</v>
      </c>
      <c r="J85" s="184" t="s">
        <v>1549</v>
      </c>
      <c r="K85" s="224"/>
      <c r="L85" s="224"/>
      <c r="M85" s="224"/>
      <c r="N85" s="224"/>
      <c r="O85" s="224" t="s">
        <v>15947</v>
      </c>
      <c r="P85" s="185"/>
      <c r="Q85" s="225"/>
      <c r="R85" s="182" t="s">
        <v>2284</v>
      </c>
      <c r="S85" s="181" t="s">
        <v>12498</v>
      </c>
      <c r="T85" s="181" t="s">
        <v>3784</v>
      </c>
      <c r="U85" s="201"/>
      <c r="V85" s="226">
        <v>28</v>
      </c>
      <c r="X85" s="227">
        <v>0</v>
      </c>
      <c r="AB85" s="228" t="s">
        <v>15948</v>
      </c>
    </row>
    <row r="86" spans="1:28" s="227" customFormat="1" ht="67.5">
      <c r="A86" s="181" t="s">
        <v>145</v>
      </c>
      <c r="B86" s="182" t="s">
        <v>1128</v>
      </c>
      <c r="C86" s="186" t="s">
        <v>156</v>
      </c>
      <c r="D86" s="230" t="s">
        <v>156</v>
      </c>
      <c r="E86" s="182" t="s">
        <v>1096</v>
      </c>
      <c r="F86" s="182" t="s">
        <v>145</v>
      </c>
      <c r="G86" s="182" t="s">
        <v>13240</v>
      </c>
      <c r="H86" s="183">
        <v>0</v>
      </c>
      <c r="I86" s="184" t="s">
        <v>1832</v>
      </c>
      <c r="J86" s="184" t="s">
        <v>13618</v>
      </c>
      <c r="K86" s="224"/>
      <c r="L86" s="224"/>
      <c r="M86" s="224"/>
      <c r="N86" s="224"/>
      <c r="O86" s="224" t="s">
        <v>15949</v>
      </c>
      <c r="P86" s="185"/>
      <c r="Q86" s="225"/>
      <c r="R86" s="182" t="s">
        <v>156</v>
      </c>
      <c r="S86" s="181" t="s">
        <v>12503</v>
      </c>
      <c r="T86" s="181" t="s">
        <v>13518</v>
      </c>
      <c r="U86" s="201"/>
      <c r="V86" s="226">
        <v>625</v>
      </c>
      <c r="X86" s="227">
        <v>0</v>
      </c>
      <c r="AB86" s="228" t="s">
        <v>15950</v>
      </c>
    </row>
    <row r="87" spans="1:28" s="227" customFormat="1" ht="67.5">
      <c r="A87" s="181" t="s">
        <v>690</v>
      </c>
      <c r="B87" s="182" t="s">
        <v>1125</v>
      </c>
      <c r="C87" s="186" t="s">
        <v>55</v>
      </c>
      <c r="D87" s="230" t="s">
        <v>55</v>
      </c>
      <c r="E87" s="182" t="s">
        <v>1104</v>
      </c>
      <c r="F87" s="182" t="s">
        <v>690</v>
      </c>
      <c r="G87" s="182" t="s">
        <v>13240</v>
      </c>
      <c r="H87" s="183">
        <v>0</v>
      </c>
      <c r="I87" s="184" t="s">
        <v>2362</v>
      </c>
      <c r="J87" s="184" t="s">
        <v>6664</v>
      </c>
      <c r="K87" s="224"/>
      <c r="L87" s="224"/>
      <c r="M87" s="224"/>
      <c r="N87" s="224"/>
      <c r="O87" s="224" t="s">
        <v>15951</v>
      </c>
      <c r="P87" s="185"/>
      <c r="Q87" s="225"/>
      <c r="R87" s="182" t="s">
        <v>55</v>
      </c>
      <c r="S87" s="181" t="s">
        <v>12569</v>
      </c>
      <c r="T87" s="181" t="s">
        <v>6662</v>
      </c>
      <c r="U87" s="201"/>
      <c r="V87" s="226">
        <v>133</v>
      </c>
      <c r="X87" s="227">
        <v>0</v>
      </c>
      <c r="AB87" s="228" t="s">
        <v>15952</v>
      </c>
    </row>
    <row r="88" spans="1:28" s="227" customFormat="1" ht="40.5">
      <c r="A88" s="181" t="s">
        <v>1710</v>
      </c>
      <c r="B88" s="182" t="s">
        <v>1125</v>
      </c>
      <c r="C88" s="186" t="s">
        <v>1709</v>
      </c>
      <c r="D88" s="230" t="s">
        <v>1709</v>
      </c>
      <c r="E88" s="182" t="s">
        <v>881</v>
      </c>
      <c r="F88" s="182" t="s">
        <v>1710</v>
      </c>
      <c r="G88" s="182" t="s">
        <v>13240</v>
      </c>
      <c r="H88" s="183">
        <v>0</v>
      </c>
      <c r="I88" s="184" t="s">
        <v>1711</v>
      </c>
      <c r="J88" s="184" t="s">
        <v>1711</v>
      </c>
      <c r="K88" s="224"/>
      <c r="L88" s="224"/>
      <c r="M88" s="224"/>
      <c r="N88" s="224"/>
      <c r="O88" s="224" t="s">
        <v>15809</v>
      </c>
      <c r="P88" s="185"/>
      <c r="Q88" s="225"/>
      <c r="R88" s="182" t="s">
        <v>1709</v>
      </c>
      <c r="S88" s="181" t="s">
        <v>12650</v>
      </c>
      <c r="T88" s="181" t="s">
        <v>10213</v>
      </c>
      <c r="U88" s="201"/>
      <c r="V88" s="226">
        <v>263</v>
      </c>
      <c r="X88" s="227">
        <v>0</v>
      </c>
      <c r="AB88" s="228" t="s">
        <v>15953</v>
      </c>
    </row>
    <row r="89" spans="1:28" s="227" customFormat="1" ht="54">
      <c r="A89" s="181" t="s">
        <v>15443</v>
      </c>
      <c r="B89" s="182" t="s">
        <v>1125</v>
      </c>
      <c r="C89" s="186" t="s">
        <v>15442</v>
      </c>
      <c r="D89" s="230" t="s">
        <v>15442</v>
      </c>
      <c r="E89" s="182" t="s">
        <v>13098</v>
      </c>
      <c r="F89" s="182" t="s">
        <v>15443</v>
      </c>
      <c r="G89" s="182" t="s">
        <v>13240</v>
      </c>
      <c r="H89" s="183">
        <v>0</v>
      </c>
      <c r="I89" s="184" t="s">
        <v>15444</v>
      </c>
      <c r="J89" s="184" t="s">
        <v>9584</v>
      </c>
      <c r="K89" s="224"/>
      <c r="L89" s="224"/>
      <c r="M89" s="224"/>
      <c r="N89" s="224"/>
      <c r="O89" s="224" t="s">
        <v>15809</v>
      </c>
      <c r="P89" s="185"/>
      <c r="Q89" s="225"/>
      <c r="R89" s="182" t="s">
        <v>15442</v>
      </c>
      <c r="S89" s="181" t="s">
        <v>12638</v>
      </c>
      <c r="T89" s="181" t="s">
        <v>9583</v>
      </c>
      <c r="U89" s="201"/>
      <c r="V89" s="226">
        <v>17</v>
      </c>
      <c r="X89" s="227">
        <v>0</v>
      </c>
      <c r="AB89" s="228" t="s">
        <v>15954</v>
      </c>
    </row>
    <row r="90" spans="1:28" s="227" customFormat="1" ht="40.5">
      <c r="A90" s="181" t="s">
        <v>2208</v>
      </c>
      <c r="B90" s="182" t="s">
        <v>1125</v>
      </c>
      <c r="C90" s="186" t="s">
        <v>2207</v>
      </c>
      <c r="D90" s="230" t="s">
        <v>2207</v>
      </c>
      <c r="E90" s="182" t="s">
        <v>1113</v>
      </c>
      <c r="F90" s="182" t="s">
        <v>2208</v>
      </c>
      <c r="G90" s="182" t="s">
        <v>13240</v>
      </c>
      <c r="H90" s="183">
        <v>0</v>
      </c>
      <c r="I90" s="184" t="s">
        <v>2312</v>
      </c>
      <c r="J90" s="184" t="s">
        <v>2209</v>
      </c>
      <c r="K90" s="224"/>
      <c r="L90" s="224"/>
      <c r="M90" s="224"/>
      <c r="N90" s="224"/>
      <c r="O90" s="224" t="s">
        <v>15955</v>
      </c>
      <c r="P90" s="185"/>
      <c r="Q90" s="225"/>
      <c r="R90" s="182" t="s">
        <v>2207</v>
      </c>
      <c r="S90" s="181" t="s">
        <v>12625</v>
      </c>
      <c r="T90" s="181" t="s">
        <v>8991</v>
      </c>
      <c r="U90" s="201"/>
      <c r="V90" s="226">
        <v>187</v>
      </c>
      <c r="X90" s="227">
        <v>0</v>
      </c>
      <c r="AB90" s="228" t="s">
        <v>15956</v>
      </c>
    </row>
    <row r="91" spans="1:28" s="227" customFormat="1" ht="256.5">
      <c r="A91" s="181" t="s">
        <v>13870</v>
      </c>
      <c r="B91" s="182" t="s">
        <v>1128</v>
      </c>
      <c r="C91" s="186" t="s">
        <v>13855</v>
      </c>
      <c r="D91" s="230" t="s">
        <v>13855</v>
      </c>
      <c r="E91" s="182" t="s">
        <v>888</v>
      </c>
      <c r="F91" s="182" t="s">
        <v>13870</v>
      </c>
      <c r="G91" s="182" t="s">
        <v>13240</v>
      </c>
      <c r="H91" s="183">
        <v>0</v>
      </c>
      <c r="I91" s="184" t="s">
        <v>13880</v>
      </c>
      <c r="J91" s="184" t="s">
        <v>1838</v>
      </c>
      <c r="K91" s="224"/>
      <c r="L91" s="224"/>
      <c r="M91" s="224"/>
      <c r="N91" s="224"/>
      <c r="O91" s="224" t="s">
        <v>15957</v>
      </c>
      <c r="P91" s="185"/>
      <c r="Q91" s="225"/>
      <c r="R91" s="182" t="s">
        <v>13855</v>
      </c>
      <c r="S91" s="181" t="s">
        <v>12695</v>
      </c>
      <c r="T91" s="181" t="s">
        <v>12207</v>
      </c>
      <c r="U91" s="201"/>
      <c r="V91" s="226">
        <v>562</v>
      </c>
      <c r="X91" s="227">
        <v>0</v>
      </c>
      <c r="AB91" s="228" t="s">
        <v>15958</v>
      </c>
    </row>
    <row r="92" spans="1:28" s="227" customFormat="1" ht="229.5">
      <c r="A92" s="181" t="s">
        <v>788</v>
      </c>
      <c r="B92" s="182" t="s">
        <v>1128</v>
      </c>
      <c r="C92" s="186" t="s">
        <v>13809</v>
      </c>
      <c r="D92" s="230" t="s">
        <v>1819</v>
      </c>
      <c r="E92" s="182" t="s">
        <v>1104</v>
      </c>
      <c r="F92" s="182" t="s">
        <v>788</v>
      </c>
      <c r="G92" s="182" t="s">
        <v>13240</v>
      </c>
      <c r="H92" s="183">
        <v>0</v>
      </c>
      <c r="I92" s="184" t="s">
        <v>2132</v>
      </c>
      <c r="J92" s="184" t="s">
        <v>2133</v>
      </c>
      <c r="K92" s="224"/>
      <c r="L92" s="224"/>
      <c r="M92" s="224"/>
      <c r="N92" s="224"/>
      <c r="O92" s="224" t="s">
        <v>15959</v>
      </c>
      <c r="P92" s="185"/>
      <c r="Q92" s="225"/>
      <c r="R92" s="182" t="s">
        <v>13809</v>
      </c>
      <c r="S92" s="181" t="s">
        <v>12569</v>
      </c>
      <c r="T92" s="181" t="s">
        <v>6641</v>
      </c>
      <c r="U92" s="201"/>
      <c r="V92" s="226">
        <v>554</v>
      </c>
      <c r="X92" s="227">
        <v>0</v>
      </c>
      <c r="AB92" s="228" t="s">
        <v>15960</v>
      </c>
    </row>
    <row r="93" spans="1:28" s="227" customFormat="1" ht="162">
      <c r="A93" s="181" t="s">
        <v>2520</v>
      </c>
      <c r="B93" s="182" t="s">
        <v>1125</v>
      </c>
      <c r="C93" s="186" t="s">
        <v>2519</v>
      </c>
      <c r="D93" s="230" t="s">
        <v>2519</v>
      </c>
      <c r="E93" s="182" t="s">
        <v>1108</v>
      </c>
      <c r="F93" s="182" t="s">
        <v>2520</v>
      </c>
      <c r="G93" s="182" t="s">
        <v>13240</v>
      </c>
      <c r="H93" s="183">
        <v>0</v>
      </c>
      <c r="I93" s="184" t="s">
        <v>2521</v>
      </c>
      <c r="J93" s="184" t="s">
        <v>2521</v>
      </c>
      <c r="K93" s="224"/>
      <c r="L93" s="224"/>
      <c r="M93" s="224"/>
      <c r="N93" s="224"/>
      <c r="O93" s="224" t="s">
        <v>15809</v>
      </c>
      <c r="P93" s="185"/>
      <c r="Q93" s="225"/>
      <c r="R93" s="182" t="s">
        <v>2519</v>
      </c>
      <c r="S93" s="181" t="s">
        <v>12588</v>
      </c>
      <c r="T93" s="181" t="s">
        <v>7477</v>
      </c>
      <c r="U93" s="201"/>
      <c r="V93" s="226">
        <v>262</v>
      </c>
      <c r="X93" s="227">
        <v>0</v>
      </c>
      <c r="AB93" s="228" t="s">
        <v>15961</v>
      </c>
    </row>
    <row r="94" spans="1:28" s="227" customFormat="1" ht="54">
      <c r="A94" s="181" t="s">
        <v>662</v>
      </c>
      <c r="B94" s="182" t="s">
        <v>1125</v>
      </c>
      <c r="C94" s="186" t="s">
        <v>661</v>
      </c>
      <c r="D94" s="230" t="s">
        <v>661</v>
      </c>
      <c r="E94" s="182" t="s">
        <v>1097</v>
      </c>
      <c r="F94" s="182" t="s">
        <v>662</v>
      </c>
      <c r="G94" s="182" t="s">
        <v>13240</v>
      </c>
      <c r="H94" s="183">
        <v>0</v>
      </c>
      <c r="I94" s="184" t="s">
        <v>1542</v>
      </c>
      <c r="J94" s="184" t="s">
        <v>1543</v>
      </c>
      <c r="K94" s="224"/>
      <c r="L94" s="224"/>
      <c r="M94" s="224"/>
      <c r="N94" s="224"/>
      <c r="O94" s="224" t="s">
        <v>15962</v>
      </c>
      <c r="P94" s="185"/>
      <c r="Q94" s="225"/>
      <c r="R94" s="182" t="s">
        <v>661</v>
      </c>
      <c r="S94" s="181" t="s">
        <v>12512</v>
      </c>
      <c r="T94" s="181" t="s">
        <v>4234</v>
      </c>
      <c r="U94" s="201"/>
      <c r="V94" s="226">
        <v>43</v>
      </c>
      <c r="X94" s="227">
        <v>0</v>
      </c>
      <c r="AB94" s="228" t="s">
        <v>15963</v>
      </c>
    </row>
    <row r="95" spans="1:28" s="227" customFormat="1" ht="94.5">
      <c r="A95" s="181" t="s">
        <v>734</v>
      </c>
      <c r="B95" s="182" t="s">
        <v>1125</v>
      </c>
      <c r="C95" s="186" t="s">
        <v>2197</v>
      </c>
      <c r="D95" s="230" t="s">
        <v>2197</v>
      </c>
      <c r="E95" s="182" t="s">
        <v>1096</v>
      </c>
      <c r="F95" s="182" t="s">
        <v>734</v>
      </c>
      <c r="G95" s="182" t="s">
        <v>13240</v>
      </c>
      <c r="H95" s="183">
        <v>0</v>
      </c>
      <c r="I95" s="184" t="s">
        <v>1670</v>
      </c>
      <c r="J95" s="184" t="s">
        <v>13617</v>
      </c>
      <c r="K95" s="224"/>
      <c r="L95" s="224"/>
      <c r="M95" s="224"/>
      <c r="N95" s="224"/>
      <c r="O95" s="224" t="s">
        <v>15840</v>
      </c>
      <c r="P95" s="185"/>
      <c r="Q95" s="225"/>
      <c r="R95" s="182" t="s">
        <v>2197</v>
      </c>
      <c r="S95" s="181" t="s">
        <v>12503</v>
      </c>
      <c r="T95" s="181" t="s">
        <v>13517</v>
      </c>
      <c r="U95" s="201"/>
      <c r="V95" s="226">
        <v>284</v>
      </c>
      <c r="X95" s="227">
        <v>0</v>
      </c>
      <c r="AB95" s="228" t="s">
        <v>15964</v>
      </c>
    </row>
    <row r="96" spans="1:28" s="227" customFormat="1" ht="67.5">
      <c r="A96" s="181" t="s">
        <v>15106</v>
      </c>
      <c r="B96" s="182" t="s">
        <v>1126</v>
      </c>
      <c r="C96" s="186" t="s">
        <v>15105</v>
      </c>
      <c r="D96" s="230" t="s">
        <v>15105</v>
      </c>
      <c r="E96" s="182" t="s">
        <v>879</v>
      </c>
      <c r="F96" s="182" t="s">
        <v>15106</v>
      </c>
      <c r="G96" s="182" t="s">
        <v>13240</v>
      </c>
      <c r="H96" s="183">
        <v>0</v>
      </c>
      <c r="I96" s="184" t="s">
        <v>1581</v>
      </c>
      <c r="J96" s="184" t="s">
        <v>10005</v>
      </c>
      <c r="K96" s="224"/>
      <c r="L96" s="224"/>
      <c r="M96" s="224"/>
      <c r="N96" s="224"/>
      <c r="O96" s="224" t="s">
        <v>15965</v>
      </c>
      <c r="P96" s="185"/>
      <c r="Q96" s="225"/>
      <c r="R96" s="182" t="s">
        <v>15105</v>
      </c>
      <c r="S96" s="181" t="s">
        <v>12645</v>
      </c>
      <c r="T96" s="181" t="s">
        <v>10004</v>
      </c>
      <c r="U96" s="201"/>
      <c r="V96" s="226">
        <v>475</v>
      </c>
      <c r="X96" s="227">
        <v>0</v>
      </c>
      <c r="AB96" s="228" t="s">
        <v>15966</v>
      </c>
    </row>
    <row r="97" spans="1:28" s="227" customFormat="1" ht="67.5">
      <c r="A97" s="181" t="s">
        <v>696</v>
      </c>
      <c r="B97" s="182" t="s">
        <v>1125</v>
      </c>
      <c r="C97" s="186" t="s">
        <v>2303</v>
      </c>
      <c r="D97" s="230" t="s">
        <v>2303</v>
      </c>
      <c r="E97" s="182" t="s">
        <v>880</v>
      </c>
      <c r="F97" s="182" t="s">
        <v>696</v>
      </c>
      <c r="G97" s="182" t="s">
        <v>13240</v>
      </c>
      <c r="H97" s="183">
        <v>0</v>
      </c>
      <c r="I97" s="184" t="s">
        <v>1611</v>
      </c>
      <c r="J97" s="184" t="s">
        <v>10087</v>
      </c>
      <c r="K97" s="224"/>
      <c r="L97" s="224"/>
      <c r="M97" s="224"/>
      <c r="N97" s="224"/>
      <c r="O97" s="224" t="s">
        <v>15967</v>
      </c>
      <c r="P97" s="185"/>
      <c r="Q97" s="225"/>
      <c r="R97" s="182" t="s">
        <v>2303</v>
      </c>
      <c r="S97" s="181" t="s">
        <v>12647</v>
      </c>
      <c r="T97" s="181" t="s">
        <v>10086</v>
      </c>
      <c r="U97" s="201"/>
      <c r="V97" s="226">
        <v>153</v>
      </c>
      <c r="X97" s="227">
        <v>0</v>
      </c>
      <c r="AB97" s="228" t="s">
        <v>15968</v>
      </c>
    </row>
    <row r="98" spans="1:28" s="227" customFormat="1" ht="108">
      <c r="A98" s="181" t="s">
        <v>688</v>
      </c>
      <c r="B98" s="182" t="s">
        <v>1125</v>
      </c>
      <c r="C98" s="186" t="s">
        <v>905</v>
      </c>
      <c r="D98" s="230" t="s">
        <v>905</v>
      </c>
      <c r="E98" s="182" t="s">
        <v>879</v>
      </c>
      <c r="F98" s="182" t="s">
        <v>688</v>
      </c>
      <c r="G98" s="182" t="s">
        <v>13240</v>
      </c>
      <c r="H98" s="183">
        <v>0</v>
      </c>
      <c r="I98" s="184" t="s">
        <v>1604</v>
      </c>
      <c r="J98" s="184" t="s">
        <v>9943</v>
      </c>
      <c r="K98" s="224"/>
      <c r="L98" s="224"/>
      <c r="M98" s="224"/>
      <c r="N98" s="224"/>
      <c r="O98" s="224" t="s">
        <v>15969</v>
      </c>
      <c r="P98" s="185"/>
      <c r="Q98" s="225"/>
      <c r="R98" s="182" t="s">
        <v>905</v>
      </c>
      <c r="S98" s="181" t="s">
        <v>12645</v>
      </c>
      <c r="T98" s="181" t="s">
        <v>9942</v>
      </c>
      <c r="U98" s="201"/>
      <c r="V98" s="226">
        <v>130</v>
      </c>
      <c r="X98" s="227">
        <v>0</v>
      </c>
      <c r="AB98" s="228" t="s">
        <v>15970</v>
      </c>
    </row>
    <row r="99" spans="1:28" s="227" customFormat="1" ht="40.5">
      <c r="A99" s="181" t="s">
        <v>1714</v>
      </c>
      <c r="B99" s="182" t="s">
        <v>1125</v>
      </c>
      <c r="C99" s="186" t="s">
        <v>2302</v>
      </c>
      <c r="D99" s="230" t="s">
        <v>2302</v>
      </c>
      <c r="E99" s="182" t="s">
        <v>1107</v>
      </c>
      <c r="F99" s="182" t="s">
        <v>1714</v>
      </c>
      <c r="G99" s="182" t="s">
        <v>13240</v>
      </c>
      <c r="H99" s="183">
        <v>0</v>
      </c>
      <c r="I99" s="184" t="s">
        <v>1715</v>
      </c>
      <c r="J99" s="184" t="s">
        <v>12877</v>
      </c>
      <c r="K99" s="224"/>
      <c r="L99" s="224"/>
      <c r="M99" s="224"/>
      <c r="N99" s="224"/>
      <c r="O99" s="224" t="s">
        <v>15809</v>
      </c>
      <c r="P99" s="185"/>
      <c r="Q99" s="225"/>
      <c r="R99" s="182" t="s">
        <v>2302</v>
      </c>
      <c r="S99" s="181" t="s">
        <v>12577</v>
      </c>
      <c r="T99" s="181" t="s">
        <v>7007</v>
      </c>
      <c r="U99" s="201"/>
      <c r="V99" s="226">
        <v>145</v>
      </c>
      <c r="X99" s="227">
        <v>0</v>
      </c>
      <c r="AB99" s="228" t="s">
        <v>15971</v>
      </c>
    </row>
    <row r="100" spans="1:28" s="227" customFormat="1" ht="40.5">
      <c r="A100" s="181" t="s">
        <v>2292</v>
      </c>
      <c r="B100" s="182" t="s">
        <v>1125</v>
      </c>
      <c r="C100" s="186" t="s">
        <v>2291</v>
      </c>
      <c r="D100" s="230" t="s">
        <v>2291</v>
      </c>
      <c r="E100" s="182" t="s">
        <v>1102</v>
      </c>
      <c r="F100" s="182" t="s">
        <v>2292</v>
      </c>
      <c r="G100" s="182" t="s">
        <v>13240</v>
      </c>
      <c r="H100" s="183">
        <v>0</v>
      </c>
      <c r="I100" s="184" t="s">
        <v>2346</v>
      </c>
      <c r="J100" s="184" t="s">
        <v>15972</v>
      </c>
      <c r="K100" s="224"/>
      <c r="L100" s="224"/>
      <c r="M100" s="224"/>
      <c r="N100" s="224"/>
      <c r="O100" s="224" t="s">
        <v>15809</v>
      </c>
      <c r="P100" s="185"/>
      <c r="Q100" s="225"/>
      <c r="R100" s="182" t="s">
        <v>2291</v>
      </c>
      <c r="S100" s="181" t="s">
        <v>12560</v>
      </c>
      <c r="T100" s="181" t="s">
        <v>6182</v>
      </c>
      <c r="U100" s="201"/>
      <c r="V100" s="226">
        <v>39</v>
      </c>
      <c r="X100" s="227">
        <v>0</v>
      </c>
      <c r="AB100" s="228" t="s">
        <v>15973</v>
      </c>
    </row>
    <row r="101" spans="1:28" s="227" customFormat="1" ht="40.5">
      <c r="A101" s="181" t="s">
        <v>15092</v>
      </c>
      <c r="B101" s="182" t="s">
        <v>1126</v>
      </c>
      <c r="C101" s="186" t="s">
        <v>15091</v>
      </c>
      <c r="D101" s="230" t="s">
        <v>15091</v>
      </c>
      <c r="E101" s="182" t="s">
        <v>1098</v>
      </c>
      <c r="F101" s="182" t="s">
        <v>15092</v>
      </c>
      <c r="G101" s="182" t="s">
        <v>13240</v>
      </c>
      <c r="H101" s="183">
        <v>0</v>
      </c>
      <c r="I101" s="184" t="s">
        <v>3651</v>
      </c>
      <c r="J101" s="184" t="s">
        <v>3651</v>
      </c>
      <c r="K101" s="224"/>
      <c r="L101" s="224"/>
      <c r="M101" s="224"/>
      <c r="N101" s="224"/>
      <c r="O101" s="224" t="s">
        <v>15809</v>
      </c>
      <c r="P101" s="185"/>
      <c r="Q101" s="225"/>
      <c r="R101" s="182" t="s">
        <v>15091</v>
      </c>
      <c r="S101" s="181" t="s">
        <v>12523</v>
      </c>
      <c r="T101" s="181" t="s">
        <v>3650</v>
      </c>
      <c r="U101" s="201"/>
      <c r="V101" s="226">
        <v>410</v>
      </c>
      <c r="X101" s="227">
        <v>0</v>
      </c>
      <c r="AB101" s="228" t="s">
        <v>15974</v>
      </c>
    </row>
    <row r="102" spans="1:28" s="227" customFormat="1" ht="81">
      <c r="A102" s="181" t="s">
        <v>15066</v>
      </c>
      <c r="B102" s="182" t="s">
        <v>1125</v>
      </c>
      <c r="C102" s="186" t="s">
        <v>15065</v>
      </c>
      <c r="D102" s="230" t="s">
        <v>15065</v>
      </c>
      <c r="E102" s="182" t="s">
        <v>889</v>
      </c>
      <c r="F102" s="182" t="s">
        <v>15066</v>
      </c>
      <c r="G102" s="182" t="s">
        <v>13240</v>
      </c>
      <c r="H102" s="183">
        <v>0</v>
      </c>
      <c r="I102" s="184" t="s">
        <v>15454</v>
      </c>
      <c r="J102" s="184" t="s">
        <v>1644</v>
      </c>
      <c r="K102" s="224"/>
      <c r="L102" s="224"/>
      <c r="M102" s="224"/>
      <c r="N102" s="224"/>
      <c r="O102" s="224" t="s">
        <v>15809</v>
      </c>
      <c r="P102" s="185"/>
      <c r="Q102" s="225"/>
      <c r="R102" s="182" t="s">
        <v>15065</v>
      </c>
      <c r="S102" s="181" t="s">
        <v>12701</v>
      </c>
      <c r="T102" s="181" t="s">
        <v>15436</v>
      </c>
      <c r="U102" s="201"/>
      <c r="V102" s="226">
        <v>168</v>
      </c>
      <c r="X102" s="227">
        <v>0</v>
      </c>
      <c r="AB102" s="228" t="s">
        <v>15975</v>
      </c>
    </row>
    <row r="103" spans="1:28" s="227" customFormat="1" ht="216">
      <c r="A103" s="181" t="s">
        <v>1844</v>
      </c>
      <c r="B103" s="182" t="s">
        <v>1128</v>
      </c>
      <c r="C103" s="186" t="s">
        <v>1843</v>
      </c>
      <c r="D103" s="230" t="s">
        <v>1843</v>
      </c>
      <c r="E103" s="182" t="s">
        <v>879</v>
      </c>
      <c r="F103" s="182" t="s">
        <v>1844</v>
      </c>
      <c r="G103" s="182" t="s">
        <v>13240</v>
      </c>
      <c r="H103" s="183">
        <v>0</v>
      </c>
      <c r="I103" s="184" t="s">
        <v>1845</v>
      </c>
      <c r="J103" s="184" t="s">
        <v>10026</v>
      </c>
      <c r="K103" s="224"/>
      <c r="L103" s="224"/>
      <c r="M103" s="224"/>
      <c r="N103" s="224"/>
      <c r="O103" s="224" t="s">
        <v>15976</v>
      </c>
      <c r="P103" s="185"/>
      <c r="Q103" s="225"/>
      <c r="R103" s="182" t="s">
        <v>1843</v>
      </c>
      <c r="S103" s="181" t="s">
        <v>12645</v>
      </c>
      <c r="T103" s="181" t="s">
        <v>10025</v>
      </c>
      <c r="U103" s="201"/>
      <c r="V103" s="226">
        <v>591</v>
      </c>
      <c r="X103" s="227">
        <v>0</v>
      </c>
      <c r="AB103" s="228" t="s">
        <v>15977</v>
      </c>
    </row>
    <row r="104" spans="1:28" s="227" customFormat="1" ht="54">
      <c r="A104" s="181" t="s">
        <v>2195</v>
      </c>
      <c r="B104" s="182" t="s">
        <v>1125</v>
      </c>
      <c r="C104" s="186" t="s">
        <v>2194</v>
      </c>
      <c r="D104" s="230" t="s">
        <v>2194</v>
      </c>
      <c r="E104" s="182" t="s">
        <v>1105</v>
      </c>
      <c r="F104" s="182" t="s">
        <v>2195</v>
      </c>
      <c r="G104" s="182" t="s">
        <v>13240</v>
      </c>
      <c r="H104" s="183">
        <v>0</v>
      </c>
      <c r="I104" s="184" t="s">
        <v>2196</v>
      </c>
      <c r="J104" s="184" t="s">
        <v>7058</v>
      </c>
      <c r="K104" s="224"/>
      <c r="L104" s="224"/>
      <c r="M104" s="224"/>
      <c r="N104" s="224"/>
      <c r="O104" s="224" t="s">
        <v>15978</v>
      </c>
      <c r="P104" s="185"/>
      <c r="Q104" s="225"/>
      <c r="R104" s="182" t="s">
        <v>2194</v>
      </c>
      <c r="S104" s="181" t="s">
        <v>12580</v>
      </c>
      <c r="T104" s="181" t="s">
        <v>7057</v>
      </c>
      <c r="U104" s="201"/>
      <c r="V104" s="226">
        <v>136</v>
      </c>
      <c r="X104" s="227">
        <v>0</v>
      </c>
      <c r="AB104" s="228" t="s">
        <v>15979</v>
      </c>
    </row>
    <row r="105" spans="1:28" s="227" customFormat="1" ht="229.5">
      <c r="A105" s="181" t="s">
        <v>796</v>
      </c>
      <c r="B105" s="182" t="s">
        <v>1128</v>
      </c>
      <c r="C105" s="186" t="s">
        <v>149</v>
      </c>
      <c r="D105" s="230" t="s">
        <v>149</v>
      </c>
      <c r="E105" s="182" t="s">
        <v>1096</v>
      </c>
      <c r="F105" s="182" t="s">
        <v>796</v>
      </c>
      <c r="G105" s="182" t="s">
        <v>13240</v>
      </c>
      <c r="H105" s="183">
        <v>0</v>
      </c>
      <c r="I105" s="184" t="s">
        <v>1773</v>
      </c>
      <c r="J105" s="184" t="s">
        <v>13619</v>
      </c>
      <c r="K105" s="224"/>
      <c r="L105" s="224"/>
      <c r="M105" s="224"/>
      <c r="N105" s="224"/>
      <c r="O105" s="224" t="s">
        <v>15980</v>
      </c>
      <c r="P105" s="185"/>
      <c r="Q105" s="225"/>
      <c r="R105" s="182" t="s">
        <v>149</v>
      </c>
      <c r="S105" s="181" t="s">
        <v>12503</v>
      </c>
      <c r="T105" s="181" t="s">
        <v>13519</v>
      </c>
      <c r="U105" s="201"/>
      <c r="V105" s="226">
        <v>576</v>
      </c>
      <c r="X105" s="227">
        <v>0</v>
      </c>
      <c r="AB105" s="228" t="s">
        <v>15981</v>
      </c>
    </row>
    <row r="106" spans="1:28" s="227" customFormat="1" ht="81">
      <c r="A106" s="181" t="s">
        <v>710</v>
      </c>
      <c r="B106" s="182" t="s">
        <v>1125</v>
      </c>
      <c r="C106" s="186" t="s">
        <v>907</v>
      </c>
      <c r="D106" s="230" t="s">
        <v>907</v>
      </c>
      <c r="E106" s="182" t="s">
        <v>879</v>
      </c>
      <c r="F106" s="182" t="s">
        <v>710</v>
      </c>
      <c r="G106" s="182" t="s">
        <v>13240</v>
      </c>
      <c r="H106" s="183">
        <v>0</v>
      </c>
      <c r="I106" s="184" t="s">
        <v>1630</v>
      </c>
      <c r="J106" s="184" t="s">
        <v>9892</v>
      </c>
      <c r="K106" s="224"/>
      <c r="L106" s="224"/>
      <c r="M106" s="224"/>
      <c r="N106" s="224"/>
      <c r="O106" s="224" t="s">
        <v>15982</v>
      </c>
      <c r="P106" s="185"/>
      <c r="Q106" s="225"/>
      <c r="R106" s="182" t="s">
        <v>907</v>
      </c>
      <c r="S106" s="181" t="s">
        <v>12645</v>
      </c>
      <c r="T106" s="181" t="s">
        <v>9891</v>
      </c>
      <c r="U106" s="201"/>
      <c r="V106" s="226">
        <v>188</v>
      </c>
      <c r="X106" s="227">
        <v>0</v>
      </c>
      <c r="AB106" s="228" t="s">
        <v>15983</v>
      </c>
    </row>
    <row r="107" spans="1:28" s="227" customFormat="1" ht="229.5">
      <c r="A107" s="181" t="s">
        <v>15546</v>
      </c>
      <c r="B107" s="182" t="s">
        <v>1126</v>
      </c>
      <c r="C107" s="186" t="s">
        <v>1850</v>
      </c>
      <c r="D107" s="230" t="s">
        <v>15545</v>
      </c>
      <c r="E107" s="182" t="s">
        <v>1101</v>
      </c>
      <c r="F107" s="182" t="s">
        <v>15546</v>
      </c>
      <c r="G107" s="182" t="s">
        <v>13240</v>
      </c>
      <c r="H107" s="183" t="s">
        <v>15984</v>
      </c>
      <c r="I107" s="184" t="s">
        <v>15984</v>
      </c>
      <c r="J107" s="184" t="s">
        <v>15984</v>
      </c>
      <c r="K107" s="224"/>
      <c r="L107" s="224"/>
      <c r="M107" s="224"/>
      <c r="N107" s="224"/>
      <c r="O107" s="224" t="s">
        <v>15985</v>
      </c>
      <c r="P107" s="185"/>
      <c r="Q107" s="225"/>
      <c r="R107" s="182" t="s">
        <v>15984</v>
      </c>
      <c r="S107" s="181" t="s">
        <v>12556</v>
      </c>
      <c r="T107" s="181" t="s">
        <v>15984</v>
      </c>
      <c r="U107" s="201"/>
      <c r="V107" s="226" t="e">
        <v>#N/A</v>
      </c>
      <c r="X107" s="227">
        <v>0</v>
      </c>
      <c r="AB107" s="228" t="s">
        <v>15986</v>
      </c>
    </row>
    <row r="108" spans="1:28" s="227" customFormat="1" ht="27">
      <c r="A108" s="181" t="s">
        <v>2531</v>
      </c>
      <c r="B108" s="182" t="s">
        <v>1126</v>
      </c>
      <c r="C108" s="186" t="s">
        <v>2530</v>
      </c>
      <c r="D108" s="230" t="s">
        <v>2530</v>
      </c>
      <c r="E108" s="182" t="s">
        <v>1092</v>
      </c>
      <c r="F108" s="182" t="s">
        <v>2531</v>
      </c>
      <c r="G108" s="182" t="s">
        <v>13240</v>
      </c>
      <c r="H108" s="183">
        <v>0</v>
      </c>
      <c r="I108" s="184" t="s">
        <v>2540</v>
      </c>
      <c r="J108" s="184" t="s">
        <v>1674</v>
      </c>
      <c r="K108" s="224"/>
      <c r="L108" s="224"/>
      <c r="M108" s="224"/>
      <c r="N108" s="224"/>
      <c r="O108" s="224" t="s">
        <v>15809</v>
      </c>
      <c r="P108" s="185"/>
      <c r="Q108" s="225"/>
      <c r="R108" s="182" t="s">
        <v>2530</v>
      </c>
      <c r="S108" s="181" t="s">
        <v>12486</v>
      </c>
      <c r="T108" s="181" t="s">
        <v>3462</v>
      </c>
      <c r="U108" s="201"/>
      <c r="V108" s="226">
        <v>519</v>
      </c>
      <c r="X108" s="227">
        <v>0</v>
      </c>
      <c r="AB108" s="228" t="s">
        <v>15987</v>
      </c>
    </row>
    <row r="109" spans="1:28" s="227" customFormat="1" ht="121.5">
      <c r="A109" s="181" t="s">
        <v>1584</v>
      </c>
      <c r="B109" s="182" t="s">
        <v>1125</v>
      </c>
      <c r="C109" s="186" t="s">
        <v>1583</v>
      </c>
      <c r="D109" s="230" t="s">
        <v>1583</v>
      </c>
      <c r="E109" s="182" t="s">
        <v>1096</v>
      </c>
      <c r="F109" s="182" t="s">
        <v>1584</v>
      </c>
      <c r="G109" s="182" t="s">
        <v>13240</v>
      </c>
      <c r="H109" s="183">
        <v>0</v>
      </c>
      <c r="I109" s="184" t="s">
        <v>1585</v>
      </c>
      <c r="J109" s="184" t="s">
        <v>13620</v>
      </c>
      <c r="K109" s="224"/>
      <c r="L109" s="224"/>
      <c r="M109" s="224"/>
      <c r="N109" s="224"/>
      <c r="O109" s="224" t="s">
        <v>15840</v>
      </c>
      <c r="P109" s="185"/>
      <c r="Q109" s="225"/>
      <c r="R109" s="182" t="s">
        <v>1583</v>
      </c>
      <c r="S109" s="181" t="s">
        <v>12503</v>
      </c>
      <c r="T109" s="181" t="s">
        <v>13520</v>
      </c>
      <c r="U109" s="201"/>
      <c r="V109" s="226">
        <v>99</v>
      </c>
      <c r="X109" s="227">
        <v>0</v>
      </c>
      <c r="AB109" s="228" t="s">
        <v>15988</v>
      </c>
    </row>
    <row r="110" spans="1:28" s="227" customFormat="1" ht="54">
      <c r="A110" s="181" t="s">
        <v>1781</v>
      </c>
      <c r="B110" s="182" t="s">
        <v>1126</v>
      </c>
      <c r="C110" s="186" t="s">
        <v>2149</v>
      </c>
      <c r="D110" s="230" t="s">
        <v>2149</v>
      </c>
      <c r="E110" s="182" t="s">
        <v>2432</v>
      </c>
      <c r="F110" s="182" t="s">
        <v>1781</v>
      </c>
      <c r="G110" s="182" t="s">
        <v>13240</v>
      </c>
      <c r="H110" s="183">
        <v>0</v>
      </c>
      <c r="I110" s="184" t="s">
        <v>1782</v>
      </c>
      <c r="J110" s="184" t="s">
        <v>1635</v>
      </c>
      <c r="K110" s="224"/>
      <c r="L110" s="224"/>
      <c r="M110" s="224"/>
      <c r="N110" s="224"/>
      <c r="O110" s="224" t="s">
        <v>15989</v>
      </c>
      <c r="P110" s="185"/>
      <c r="Q110" s="225"/>
      <c r="R110" s="182" t="s">
        <v>2149</v>
      </c>
      <c r="S110" s="181" t="s">
        <v>12687</v>
      </c>
      <c r="T110" s="181" t="s">
        <v>11898</v>
      </c>
      <c r="U110" s="201"/>
      <c r="V110" s="226">
        <v>461</v>
      </c>
      <c r="X110" s="227">
        <v>0</v>
      </c>
      <c r="AB110" s="228" t="s">
        <v>15990</v>
      </c>
    </row>
    <row r="111" spans="1:28" s="227" customFormat="1" ht="81">
      <c r="A111" s="181" t="s">
        <v>12930</v>
      </c>
      <c r="B111" s="182" t="s">
        <v>1126</v>
      </c>
      <c r="C111" s="186" t="s">
        <v>12929</v>
      </c>
      <c r="D111" s="230" t="s">
        <v>12929</v>
      </c>
      <c r="E111" s="182" t="s">
        <v>1096</v>
      </c>
      <c r="F111" s="182" t="s">
        <v>12930</v>
      </c>
      <c r="G111" s="182" t="s">
        <v>13240</v>
      </c>
      <c r="H111" s="183">
        <v>0</v>
      </c>
      <c r="I111" s="184" t="s">
        <v>12948</v>
      </c>
      <c r="J111" s="184" t="s">
        <v>13602</v>
      </c>
      <c r="K111" s="224"/>
      <c r="L111" s="224"/>
      <c r="M111" s="224"/>
      <c r="N111" s="224"/>
      <c r="O111" s="224" t="s">
        <v>15809</v>
      </c>
      <c r="P111" s="185"/>
      <c r="Q111" s="225"/>
      <c r="R111" s="182" t="s">
        <v>12929</v>
      </c>
      <c r="S111" s="181" t="s">
        <v>12503</v>
      </c>
      <c r="T111" s="181" t="s">
        <v>13502</v>
      </c>
      <c r="U111" s="201"/>
      <c r="V111" s="226">
        <v>400</v>
      </c>
      <c r="X111" s="227">
        <v>0</v>
      </c>
      <c r="AB111" s="228" t="s">
        <v>15991</v>
      </c>
    </row>
    <row r="112" spans="1:28" s="227" customFormat="1" ht="54">
      <c r="A112" s="181" t="s">
        <v>1706</v>
      </c>
      <c r="B112" s="182" t="s">
        <v>1125</v>
      </c>
      <c r="C112" s="186" t="s">
        <v>1705</v>
      </c>
      <c r="D112" s="230" t="s">
        <v>1705</v>
      </c>
      <c r="E112" s="182" t="s">
        <v>1088</v>
      </c>
      <c r="F112" s="182" t="s">
        <v>1706</v>
      </c>
      <c r="G112" s="182" t="s">
        <v>13240</v>
      </c>
      <c r="H112" s="183">
        <v>0</v>
      </c>
      <c r="I112" s="184" t="s">
        <v>1704</v>
      </c>
      <c r="J112" s="184" t="s">
        <v>2573</v>
      </c>
      <c r="K112" s="224"/>
      <c r="L112" s="224"/>
      <c r="M112" s="224"/>
      <c r="N112" s="224"/>
      <c r="O112" s="224" t="s">
        <v>15899</v>
      </c>
      <c r="P112" s="185"/>
      <c r="Q112" s="225"/>
      <c r="R112" s="182" t="s">
        <v>1705</v>
      </c>
      <c r="S112" s="181" t="s">
        <v>12456</v>
      </c>
      <c r="T112" s="181" t="s">
        <v>2572</v>
      </c>
      <c r="U112" s="201"/>
      <c r="V112" s="226">
        <v>81</v>
      </c>
      <c r="X112" s="227">
        <v>0</v>
      </c>
      <c r="AB112" s="228" t="s">
        <v>15992</v>
      </c>
    </row>
    <row r="113" spans="1:28" s="227" customFormat="1" ht="216">
      <c r="A113" s="181" t="s">
        <v>767</v>
      </c>
      <c r="B113" s="182" t="s">
        <v>1126</v>
      </c>
      <c r="C113" s="186" t="s">
        <v>2144</v>
      </c>
      <c r="D113" s="230" t="s">
        <v>2144</v>
      </c>
      <c r="E113" s="182" t="s">
        <v>1096</v>
      </c>
      <c r="F113" s="182" t="s">
        <v>767</v>
      </c>
      <c r="G113" s="182" t="s">
        <v>13240</v>
      </c>
      <c r="H113" s="183">
        <v>0</v>
      </c>
      <c r="I113" s="184" t="s">
        <v>2446</v>
      </c>
      <c r="J113" s="184" t="s">
        <v>13628</v>
      </c>
      <c r="K113" s="224"/>
      <c r="L113" s="224"/>
      <c r="M113" s="224"/>
      <c r="N113" s="224"/>
      <c r="O113" s="224" t="s">
        <v>15993</v>
      </c>
      <c r="P113" s="185"/>
      <c r="Q113" s="225"/>
      <c r="R113" s="182" t="s">
        <v>2144</v>
      </c>
      <c r="S113" s="181" t="s">
        <v>12503</v>
      </c>
      <c r="T113" s="181" t="s">
        <v>13528</v>
      </c>
      <c r="U113" s="201"/>
      <c r="V113" s="226">
        <v>433</v>
      </c>
      <c r="X113" s="227">
        <v>0</v>
      </c>
      <c r="AB113" s="228" t="s">
        <v>15994</v>
      </c>
    </row>
    <row r="114" spans="1:28" s="227" customFormat="1" ht="121.5">
      <c r="A114" s="181" t="s">
        <v>1812</v>
      </c>
      <c r="B114" s="182" t="s">
        <v>1126</v>
      </c>
      <c r="C114" s="186" t="s">
        <v>1811</v>
      </c>
      <c r="D114" s="230" t="s">
        <v>1811</v>
      </c>
      <c r="E114" s="182" t="s">
        <v>888</v>
      </c>
      <c r="F114" s="182" t="s">
        <v>1812</v>
      </c>
      <c r="G114" s="182" t="s">
        <v>13240</v>
      </c>
      <c r="H114" s="183">
        <v>0</v>
      </c>
      <c r="I114" s="184" t="s">
        <v>1813</v>
      </c>
      <c r="J114" s="184" t="s">
        <v>12156</v>
      </c>
      <c r="K114" s="224"/>
      <c r="L114" s="224"/>
      <c r="M114" s="224"/>
      <c r="N114" s="224"/>
      <c r="O114" s="224" t="s">
        <v>15995</v>
      </c>
      <c r="P114" s="185"/>
      <c r="Q114" s="225"/>
      <c r="R114" s="182" t="s">
        <v>1811</v>
      </c>
      <c r="S114" s="181" t="s">
        <v>12695</v>
      </c>
      <c r="T114" s="181" t="s">
        <v>12155</v>
      </c>
      <c r="U114" s="201"/>
      <c r="V114" s="226">
        <v>529</v>
      </c>
      <c r="X114" s="227">
        <v>0</v>
      </c>
      <c r="AB114" s="228" t="s">
        <v>15996</v>
      </c>
    </row>
    <row r="115" spans="1:28" s="227" customFormat="1" ht="67.5">
      <c r="A115" s="181" t="s">
        <v>15108</v>
      </c>
      <c r="B115" s="182" t="s">
        <v>1126</v>
      </c>
      <c r="C115" s="186" t="s">
        <v>15107</v>
      </c>
      <c r="D115" s="230" t="s">
        <v>15107</v>
      </c>
      <c r="E115" s="182" t="s">
        <v>1101</v>
      </c>
      <c r="F115" s="182" t="s">
        <v>15108</v>
      </c>
      <c r="G115" s="182" t="s">
        <v>13240</v>
      </c>
      <c r="H115" s="183">
        <v>0</v>
      </c>
      <c r="I115" s="184" t="s">
        <v>15146</v>
      </c>
      <c r="J115" s="184" t="s">
        <v>12852</v>
      </c>
      <c r="K115" s="224"/>
      <c r="L115" s="224"/>
      <c r="M115" s="224"/>
      <c r="N115" s="224"/>
      <c r="O115" s="224" t="s">
        <v>15840</v>
      </c>
      <c r="P115" s="185"/>
      <c r="Q115" s="225"/>
      <c r="R115" s="182" t="s">
        <v>15107</v>
      </c>
      <c r="S115" s="181" t="s">
        <v>12556</v>
      </c>
      <c r="T115" s="181" t="s">
        <v>6050</v>
      </c>
      <c r="U115" s="201"/>
      <c r="V115" s="226">
        <v>487</v>
      </c>
      <c r="X115" s="227">
        <v>0</v>
      </c>
      <c r="AB115" s="228" t="s">
        <v>15997</v>
      </c>
    </row>
    <row r="116" spans="1:28" s="227" customFormat="1" ht="67.5">
      <c r="A116" s="181" t="s">
        <v>675</v>
      </c>
      <c r="B116" s="182" t="s">
        <v>1125</v>
      </c>
      <c r="C116" s="186" t="s">
        <v>674</v>
      </c>
      <c r="D116" s="230" t="s">
        <v>674</v>
      </c>
      <c r="E116" s="182" t="s">
        <v>1096</v>
      </c>
      <c r="F116" s="182" t="s">
        <v>675</v>
      </c>
      <c r="G116" s="182" t="s">
        <v>13240</v>
      </c>
      <c r="H116" s="183">
        <v>0</v>
      </c>
      <c r="I116" s="184" t="s">
        <v>1691</v>
      </c>
      <c r="J116" s="184" t="s">
        <v>13624</v>
      </c>
      <c r="K116" s="224"/>
      <c r="L116" s="224"/>
      <c r="M116" s="224"/>
      <c r="N116" s="224"/>
      <c r="O116" s="224" t="s">
        <v>15998</v>
      </c>
      <c r="P116" s="185"/>
      <c r="Q116" s="225"/>
      <c r="R116" s="182" t="s">
        <v>674</v>
      </c>
      <c r="S116" s="181" t="s">
        <v>12503</v>
      </c>
      <c r="T116" s="181" t="s">
        <v>13524</v>
      </c>
      <c r="U116" s="201"/>
      <c r="V116" s="226">
        <v>97</v>
      </c>
      <c r="X116" s="227">
        <v>0</v>
      </c>
      <c r="AB116" s="228" t="s">
        <v>15999</v>
      </c>
    </row>
    <row r="117" spans="1:28" s="227" customFormat="1" ht="54">
      <c r="A117" s="181" t="s">
        <v>13866</v>
      </c>
      <c r="B117" s="182" t="s">
        <v>1125</v>
      </c>
      <c r="C117" s="186" t="s">
        <v>13850</v>
      </c>
      <c r="D117" s="230" t="s">
        <v>13850</v>
      </c>
      <c r="E117" s="182" t="s">
        <v>1102</v>
      </c>
      <c r="F117" s="182" t="s">
        <v>13866</v>
      </c>
      <c r="G117" s="182" t="s">
        <v>13240</v>
      </c>
      <c r="H117" s="183">
        <v>0</v>
      </c>
      <c r="I117" s="184" t="s">
        <v>13874</v>
      </c>
      <c r="J117" s="184" t="s">
        <v>16000</v>
      </c>
      <c r="K117" s="224"/>
      <c r="L117" s="224"/>
      <c r="M117" s="224"/>
      <c r="N117" s="224"/>
      <c r="O117" s="224" t="s">
        <v>15809</v>
      </c>
      <c r="P117" s="185"/>
      <c r="Q117" s="225"/>
      <c r="R117" s="182" t="s">
        <v>13850</v>
      </c>
      <c r="S117" s="181" t="s">
        <v>12560</v>
      </c>
      <c r="T117" s="181" t="s">
        <v>6187</v>
      </c>
      <c r="U117" s="201"/>
      <c r="V117" s="226">
        <v>250</v>
      </c>
      <c r="X117" s="227">
        <v>0</v>
      </c>
      <c r="AB117" s="228" t="s">
        <v>16001</v>
      </c>
    </row>
    <row r="118" spans="1:28" s="227" customFormat="1" ht="94.5">
      <c r="A118" s="181" t="s">
        <v>721</v>
      </c>
      <c r="B118" s="182" t="s">
        <v>1125</v>
      </c>
      <c r="C118" s="186" t="s">
        <v>2158</v>
      </c>
      <c r="D118" s="230" t="s">
        <v>2158</v>
      </c>
      <c r="E118" s="182" t="s">
        <v>889</v>
      </c>
      <c r="F118" s="182" t="s">
        <v>721</v>
      </c>
      <c r="G118" s="182" t="s">
        <v>13240</v>
      </c>
      <c r="H118" s="183">
        <v>0</v>
      </c>
      <c r="I118" s="184" t="s">
        <v>1643</v>
      </c>
      <c r="J118" s="184" t="s">
        <v>1644</v>
      </c>
      <c r="K118" s="224"/>
      <c r="L118" s="224"/>
      <c r="M118" s="224"/>
      <c r="N118" s="224"/>
      <c r="O118" s="224" t="s">
        <v>16002</v>
      </c>
      <c r="P118" s="185"/>
      <c r="Q118" s="225"/>
      <c r="R118" s="182" t="s">
        <v>2158</v>
      </c>
      <c r="S118" s="181" t="s">
        <v>12701</v>
      </c>
      <c r="T118" s="181" t="s">
        <v>15436</v>
      </c>
      <c r="U118" s="201"/>
      <c r="V118" s="226">
        <v>215</v>
      </c>
      <c r="X118" s="227">
        <v>0</v>
      </c>
      <c r="AB118" s="228" t="s">
        <v>16003</v>
      </c>
    </row>
    <row r="119" spans="1:28" s="227" customFormat="1" ht="40.5">
      <c r="A119" s="181" t="s">
        <v>757</v>
      </c>
      <c r="B119" s="182" t="s">
        <v>1127</v>
      </c>
      <c r="C119" s="186" t="s">
        <v>813</v>
      </c>
      <c r="D119" s="230" t="s">
        <v>813</v>
      </c>
      <c r="E119" s="182" t="s">
        <v>2432</v>
      </c>
      <c r="F119" s="182" t="s">
        <v>757</v>
      </c>
      <c r="G119" s="182" t="s">
        <v>13240</v>
      </c>
      <c r="H119" s="183">
        <v>0</v>
      </c>
      <c r="I119" s="184" t="s">
        <v>13826</v>
      </c>
      <c r="J119" s="184" t="s">
        <v>2263</v>
      </c>
      <c r="K119" s="224"/>
      <c r="L119" s="224"/>
      <c r="M119" s="224"/>
      <c r="N119" s="224"/>
      <c r="O119" s="224" t="s">
        <v>16004</v>
      </c>
      <c r="P119" s="185"/>
      <c r="Q119" s="225"/>
      <c r="R119" s="182" t="s">
        <v>813</v>
      </c>
      <c r="S119" s="181" t="s">
        <v>12687</v>
      </c>
      <c r="T119" s="181" t="s">
        <v>11920</v>
      </c>
      <c r="U119" s="201"/>
      <c r="V119" s="226">
        <v>362</v>
      </c>
      <c r="X119" s="227">
        <v>0</v>
      </c>
      <c r="AB119" s="228" t="s">
        <v>16005</v>
      </c>
    </row>
    <row r="120" spans="1:28" s="227" customFormat="1" ht="243">
      <c r="A120" s="181" t="s">
        <v>655</v>
      </c>
      <c r="B120" s="182" t="s">
        <v>1125</v>
      </c>
      <c r="C120" s="186" t="s">
        <v>2285</v>
      </c>
      <c r="D120" s="230" t="s">
        <v>2285</v>
      </c>
      <c r="E120" s="182" t="s">
        <v>1104</v>
      </c>
      <c r="F120" s="182" t="s">
        <v>655</v>
      </c>
      <c r="G120" s="182" t="s">
        <v>13240</v>
      </c>
      <c r="H120" s="183">
        <v>0</v>
      </c>
      <c r="I120" s="184" t="s">
        <v>1550</v>
      </c>
      <c r="J120" s="184" t="s">
        <v>1551</v>
      </c>
      <c r="K120" s="224"/>
      <c r="L120" s="224"/>
      <c r="M120" s="224"/>
      <c r="N120" s="224"/>
      <c r="O120" s="224" t="s">
        <v>16006</v>
      </c>
      <c r="P120" s="185"/>
      <c r="Q120" s="225"/>
      <c r="R120" s="182" t="s">
        <v>2285</v>
      </c>
      <c r="S120" s="181" t="s">
        <v>12569</v>
      </c>
      <c r="T120" s="181" t="s">
        <v>6670</v>
      </c>
      <c r="U120" s="201"/>
      <c r="V120" s="226">
        <v>29</v>
      </c>
      <c r="X120" s="227">
        <v>0</v>
      </c>
      <c r="AB120" s="228" t="s">
        <v>16007</v>
      </c>
    </row>
    <row r="121" spans="1:28" s="227" customFormat="1" ht="81">
      <c r="A121" s="181" t="s">
        <v>2448</v>
      </c>
      <c r="B121" s="182" t="s">
        <v>1128</v>
      </c>
      <c r="C121" s="186" t="s">
        <v>2447</v>
      </c>
      <c r="D121" s="230" t="s">
        <v>16008</v>
      </c>
      <c r="E121" s="182" t="s">
        <v>879</v>
      </c>
      <c r="F121" s="182" t="s">
        <v>2448</v>
      </c>
      <c r="G121" s="182" t="s">
        <v>13240</v>
      </c>
      <c r="H121" s="183">
        <v>0</v>
      </c>
      <c r="I121" s="184" t="s">
        <v>2538</v>
      </c>
      <c r="J121" s="184" t="s">
        <v>9946</v>
      </c>
      <c r="K121" s="224"/>
      <c r="L121" s="224"/>
      <c r="M121" s="224"/>
      <c r="N121" s="224"/>
      <c r="O121" s="224" t="s">
        <v>15809</v>
      </c>
      <c r="P121" s="185"/>
      <c r="Q121" s="225"/>
      <c r="R121" s="182" t="s">
        <v>2447</v>
      </c>
      <c r="S121" s="181" t="s">
        <v>12645</v>
      </c>
      <c r="T121" s="181" t="s">
        <v>9945</v>
      </c>
      <c r="U121" s="201"/>
      <c r="V121" s="226">
        <v>619</v>
      </c>
      <c r="X121" s="227">
        <v>0</v>
      </c>
      <c r="AB121" s="228" t="s">
        <v>16009</v>
      </c>
    </row>
    <row r="122" spans="1:28" s="227" customFormat="1" ht="94.5">
      <c r="A122" s="181" t="s">
        <v>768</v>
      </c>
      <c r="B122" s="182" t="s">
        <v>1126</v>
      </c>
      <c r="C122" s="186" t="s">
        <v>1772</v>
      </c>
      <c r="D122" s="230" t="s">
        <v>1772</v>
      </c>
      <c r="E122" s="182" t="s">
        <v>1096</v>
      </c>
      <c r="F122" s="182" t="s">
        <v>768</v>
      </c>
      <c r="G122" s="182" t="s">
        <v>13240</v>
      </c>
      <c r="H122" s="183">
        <v>0</v>
      </c>
      <c r="I122" s="184" t="s">
        <v>2446</v>
      </c>
      <c r="J122" s="184" t="s">
        <v>13628</v>
      </c>
      <c r="K122" s="224"/>
      <c r="L122" s="224"/>
      <c r="M122" s="224"/>
      <c r="N122" s="224"/>
      <c r="O122" s="224" t="s">
        <v>16010</v>
      </c>
      <c r="P122" s="185"/>
      <c r="Q122" s="225"/>
      <c r="R122" s="182" t="s">
        <v>1772</v>
      </c>
      <c r="S122" s="181" t="s">
        <v>12503</v>
      </c>
      <c r="T122" s="181" t="s">
        <v>13528</v>
      </c>
      <c r="U122" s="201"/>
      <c r="V122" s="226">
        <v>436</v>
      </c>
      <c r="X122" s="227">
        <v>0</v>
      </c>
      <c r="AB122" s="228" t="s">
        <v>16011</v>
      </c>
    </row>
    <row r="123" spans="1:28" s="227" customFormat="1" ht="216">
      <c r="A123" s="181" t="s">
        <v>1389</v>
      </c>
      <c r="B123" s="182" t="s">
        <v>1125</v>
      </c>
      <c r="C123" s="186" t="s">
        <v>1388</v>
      </c>
      <c r="D123" s="230" t="s">
        <v>1388</v>
      </c>
      <c r="E123" s="182" t="s">
        <v>2431</v>
      </c>
      <c r="F123" s="182" t="s">
        <v>1389</v>
      </c>
      <c r="G123" s="182" t="s">
        <v>13240</v>
      </c>
      <c r="H123" s="183">
        <v>0</v>
      </c>
      <c r="I123" s="184" t="s">
        <v>1700</v>
      </c>
      <c r="J123" s="184" t="s">
        <v>1701</v>
      </c>
      <c r="K123" s="224"/>
      <c r="L123" s="224"/>
      <c r="M123" s="224"/>
      <c r="N123" s="224"/>
      <c r="O123" s="224" t="s">
        <v>16012</v>
      </c>
      <c r="P123" s="185"/>
      <c r="Q123" s="225"/>
      <c r="R123" s="182" t="s">
        <v>1388</v>
      </c>
      <c r="S123" s="181" t="s">
        <v>12682</v>
      </c>
      <c r="T123" s="181" t="s">
        <v>11512</v>
      </c>
      <c r="U123" s="201"/>
      <c r="V123" s="226">
        <v>255</v>
      </c>
      <c r="X123" s="227">
        <v>0</v>
      </c>
      <c r="AB123" s="228" t="s">
        <v>16013</v>
      </c>
    </row>
    <row r="124" spans="1:28" s="227" customFormat="1" ht="27">
      <c r="A124" s="181" t="s">
        <v>2321</v>
      </c>
      <c r="B124" s="182" t="s">
        <v>1125</v>
      </c>
      <c r="C124" s="186" t="s">
        <v>2320</v>
      </c>
      <c r="D124" s="230" t="s">
        <v>2320</v>
      </c>
      <c r="E124" s="182" t="s">
        <v>1102</v>
      </c>
      <c r="F124" s="182" t="s">
        <v>2321</v>
      </c>
      <c r="G124" s="182" t="s">
        <v>13240</v>
      </c>
      <c r="H124" s="183">
        <v>0</v>
      </c>
      <c r="I124" s="184" t="s">
        <v>2322</v>
      </c>
      <c r="J124" s="184" t="s">
        <v>16014</v>
      </c>
      <c r="K124" s="224"/>
      <c r="L124" s="224"/>
      <c r="M124" s="224"/>
      <c r="N124" s="224"/>
      <c r="O124" s="224" t="s">
        <v>15809</v>
      </c>
      <c r="P124" s="185"/>
      <c r="Q124" s="225"/>
      <c r="R124" s="182" t="s">
        <v>2320</v>
      </c>
      <c r="S124" s="181" t="s">
        <v>12560</v>
      </c>
      <c r="T124" s="181" t="s">
        <v>6173</v>
      </c>
      <c r="U124" s="201"/>
      <c r="V124" s="226">
        <v>226</v>
      </c>
      <c r="X124" s="227">
        <v>0</v>
      </c>
      <c r="AB124" s="228" t="s">
        <v>16015</v>
      </c>
    </row>
    <row r="125" spans="1:28" s="227" customFormat="1" ht="283.5">
      <c r="A125" s="181" t="s">
        <v>762</v>
      </c>
      <c r="B125" s="182" t="s">
        <v>1127</v>
      </c>
      <c r="C125" s="186" t="s">
        <v>1738</v>
      </c>
      <c r="D125" s="230" t="s">
        <v>1738</v>
      </c>
      <c r="E125" s="182" t="s">
        <v>1105</v>
      </c>
      <c r="F125" s="182" t="s">
        <v>762</v>
      </c>
      <c r="G125" s="182" t="s">
        <v>13240</v>
      </c>
      <c r="H125" s="183">
        <v>0</v>
      </c>
      <c r="I125" s="184" t="s">
        <v>1606</v>
      </c>
      <c r="J125" s="184" t="s">
        <v>7058</v>
      </c>
      <c r="K125" s="224"/>
      <c r="L125" s="224"/>
      <c r="M125" s="224"/>
      <c r="N125" s="224"/>
      <c r="O125" s="224" t="s">
        <v>16016</v>
      </c>
      <c r="P125" s="185"/>
      <c r="Q125" s="225"/>
      <c r="R125" s="182" t="s">
        <v>1738</v>
      </c>
      <c r="S125" s="181" t="s">
        <v>12580</v>
      </c>
      <c r="T125" s="181" t="s">
        <v>7057</v>
      </c>
      <c r="U125" s="201"/>
      <c r="V125" s="226">
        <v>380</v>
      </c>
      <c r="X125" s="227">
        <v>0</v>
      </c>
      <c r="AB125" s="228" t="s">
        <v>16017</v>
      </c>
    </row>
    <row r="126" spans="1:28" s="227" customFormat="1" ht="54">
      <c r="A126" s="181" t="s">
        <v>13864</v>
      </c>
      <c r="B126" s="182" t="s">
        <v>1125</v>
      </c>
      <c r="C126" s="186" t="s">
        <v>13848</v>
      </c>
      <c r="D126" s="230" t="s">
        <v>13848</v>
      </c>
      <c r="E126" s="182" t="s">
        <v>1102</v>
      </c>
      <c r="F126" s="182" t="s">
        <v>13864</v>
      </c>
      <c r="G126" s="182" t="s">
        <v>13240</v>
      </c>
      <c r="H126" s="183">
        <v>0</v>
      </c>
      <c r="I126" s="184" t="s">
        <v>13877</v>
      </c>
      <c r="J126" s="184" t="s">
        <v>6201</v>
      </c>
      <c r="K126" s="224"/>
      <c r="L126" s="224"/>
      <c r="M126" s="224"/>
      <c r="N126" s="224"/>
      <c r="O126" s="224" t="s">
        <v>15809</v>
      </c>
      <c r="P126" s="185"/>
      <c r="Q126" s="225"/>
      <c r="R126" s="182" t="s">
        <v>13848</v>
      </c>
      <c r="S126" s="181" t="s">
        <v>12560</v>
      </c>
      <c r="T126" s="181" t="s">
        <v>6200</v>
      </c>
      <c r="U126" s="201"/>
      <c r="V126" s="226">
        <v>122</v>
      </c>
      <c r="X126" s="227">
        <v>0</v>
      </c>
      <c r="AB126" s="228" t="s">
        <v>16018</v>
      </c>
    </row>
    <row r="127" spans="1:28" s="227" customFormat="1" ht="40.5">
      <c r="A127" s="181" t="s">
        <v>2518</v>
      </c>
      <c r="B127" s="182" t="s">
        <v>1125</v>
      </c>
      <c r="C127" s="186" t="s">
        <v>2517</v>
      </c>
      <c r="D127" s="230" t="s">
        <v>2517</v>
      </c>
      <c r="E127" s="182" t="s">
        <v>1103</v>
      </c>
      <c r="F127" s="182" t="s">
        <v>2518</v>
      </c>
      <c r="G127" s="182" t="s">
        <v>13240</v>
      </c>
      <c r="H127" s="183">
        <v>0</v>
      </c>
      <c r="I127" s="184" t="s">
        <v>1569</v>
      </c>
      <c r="J127" s="184" t="s">
        <v>6470</v>
      </c>
      <c r="K127" s="224"/>
      <c r="L127" s="224"/>
      <c r="M127" s="224"/>
      <c r="N127" s="224"/>
      <c r="O127" s="224" t="s">
        <v>15821</v>
      </c>
      <c r="P127" s="185"/>
      <c r="Q127" s="225"/>
      <c r="R127" s="182" t="s">
        <v>2517</v>
      </c>
      <c r="S127" s="181" t="s">
        <v>12565</v>
      </c>
      <c r="T127" s="181" t="s">
        <v>6469</v>
      </c>
      <c r="U127" s="201"/>
      <c r="V127" s="226">
        <v>223</v>
      </c>
      <c r="X127" s="227">
        <v>0</v>
      </c>
      <c r="AB127" s="228" t="s">
        <v>16019</v>
      </c>
    </row>
    <row r="128" spans="1:28" s="227" customFormat="1" ht="54">
      <c r="A128" s="181" t="s">
        <v>702</v>
      </c>
      <c r="B128" s="182" t="s">
        <v>1125</v>
      </c>
      <c r="C128" s="186" t="s">
        <v>57</v>
      </c>
      <c r="D128" s="230" t="s">
        <v>57</v>
      </c>
      <c r="E128" s="182" t="s">
        <v>1104</v>
      </c>
      <c r="F128" s="182" t="s">
        <v>702</v>
      </c>
      <c r="G128" s="182" t="s">
        <v>13240</v>
      </c>
      <c r="H128" s="183">
        <v>0</v>
      </c>
      <c r="I128" s="184" t="s">
        <v>1618</v>
      </c>
      <c r="J128" s="184" t="s">
        <v>1580</v>
      </c>
      <c r="K128" s="224"/>
      <c r="L128" s="224"/>
      <c r="M128" s="224"/>
      <c r="N128" s="224"/>
      <c r="O128" s="224" t="s">
        <v>16020</v>
      </c>
      <c r="P128" s="185"/>
      <c r="Q128" s="225"/>
      <c r="R128" s="182" t="s">
        <v>57</v>
      </c>
      <c r="S128" s="181" t="s">
        <v>12569</v>
      </c>
      <c r="T128" s="181" t="s">
        <v>6640</v>
      </c>
      <c r="U128" s="201"/>
      <c r="V128" s="226">
        <v>165</v>
      </c>
      <c r="X128" s="227">
        <v>0</v>
      </c>
      <c r="AB128" s="228" t="s">
        <v>16021</v>
      </c>
    </row>
    <row r="129" spans="1:28" s="227" customFormat="1" ht="229.5">
      <c r="A129" s="181" t="s">
        <v>752</v>
      </c>
      <c r="B129" s="182" t="s">
        <v>1127</v>
      </c>
      <c r="C129" s="186" t="s">
        <v>2152</v>
      </c>
      <c r="D129" s="230" t="s">
        <v>2152</v>
      </c>
      <c r="E129" s="182" t="s">
        <v>1102</v>
      </c>
      <c r="F129" s="182" t="s">
        <v>752</v>
      </c>
      <c r="G129" s="182" t="s">
        <v>13240</v>
      </c>
      <c r="H129" s="183">
        <v>0</v>
      </c>
      <c r="I129" s="184" t="s">
        <v>1722</v>
      </c>
      <c r="J129" s="184" t="s">
        <v>16000</v>
      </c>
      <c r="K129" s="224"/>
      <c r="L129" s="224"/>
      <c r="M129" s="224"/>
      <c r="N129" s="224"/>
      <c r="O129" s="224" t="s">
        <v>16022</v>
      </c>
      <c r="P129" s="185"/>
      <c r="Q129" s="225"/>
      <c r="R129" s="182" t="s">
        <v>2152</v>
      </c>
      <c r="S129" s="181" t="s">
        <v>12560</v>
      </c>
      <c r="T129" s="181" t="s">
        <v>6187</v>
      </c>
      <c r="U129" s="201"/>
      <c r="V129" s="226">
        <v>352</v>
      </c>
      <c r="X129" s="227">
        <v>0</v>
      </c>
      <c r="AB129" s="228" t="s">
        <v>16023</v>
      </c>
    </row>
    <row r="130" spans="1:28" s="227" customFormat="1" ht="67.5">
      <c r="A130" s="181" t="s">
        <v>725</v>
      </c>
      <c r="B130" s="182" t="s">
        <v>1125</v>
      </c>
      <c r="C130" s="186" t="s">
        <v>12433</v>
      </c>
      <c r="D130" s="230" t="s">
        <v>12433</v>
      </c>
      <c r="E130" s="182" t="s">
        <v>1098</v>
      </c>
      <c r="F130" s="182" t="s">
        <v>725</v>
      </c>
      <c r="G130" s="182" t="s">
        <v>13240</v>
      </c>
      <c r="H130" s="183">
        <v>0</v>
      </c>
      <c r="I130" s="184" t="s">
        <v>1651</v>
      </c>
      <c r="J130" s="184" t="s">
        <v>4670</v>
      </c>
      <c r="K130" s="224"/>
      <c r="L130" s="224"/>
      <c r="M130" s="224"/>
      <c r="N130" s="224"/>
      <c r="O130" s="224" t="s">
        <v>15870</v>
      </c>
      <c r="P130" s="185"/>
      <c r="Q130" s="225"/>
      <c r="R130" s="182" t="s">
        <v>12433</v>
      </c>
      <c r="S130" s="181" t="s">
        <v>12523</v>
      </c>
      <c r="T130" s="181" t="s">
        <v>4669</v>
      </c>
      <c r="U130" s="201"/>
      <c r="V130" s="226">
        <v>234</v>
      </c>
      <c r="X130" s="227">
        <v>0</v>
      </c>
      <c r="AB130" s="228" t="s">
        <v>16024</v>
      </c>
    </row>
    <row r="131" spans="1:28" s="227" customFormat="1" ht="40.5">
      <c r="A131" s="181" t="s">
        <v>2328</v>
      </c>
      <c r="B131" s="182" t="s">
        <v>1125</v>
      </c>
      <c r="C131" s="186" t="s">
        <v>2327</v>
      </c>
      <c r="D131" s="230" t="s">
        <v>2327</v>
      </c>
      <c r="E131" s="182" t="s">
        <v>1105</v>
      </c>
      <c r="F131" s="182" t="s">
        <v>2328</v>
      </c>
      <c r="G131" s="182" t="s">
        <v>13240</v>
      </c>
      <c r="H131" s="183">
        <v>0</v>
      </c>
      <c r="I131" s="184" t="s">
        <v>2329</v>
      </c>
      <c r="J131" s="184" t="s">
        <v>2330</v>
      </c>
      <c r="K131" s="224"/>
      <c r="L131" s="224"/>
      <c r="M131" s="224"/>
      <c r="N131" s="224"/>
      <c r="O131" s="224" t="s">
        <v>15809</v>
      </c>
      <c r="P131" s="185"/>
      <c r="Q131" s="225"/>
      <c r="R131" s="182" t="s">
        <v>2327</v>
      </c>
      <c r="S131" s="181" t="s">
        <v>12580</v>
      </c>
      <c r="T131" s="181" t="s">
        <v>7031</v>
      </c>
      <c r="U131" s="201"/>
      <c r="V131" s="226">
        <v>287</v>
      </c>
      <c r="X131" s="227">
        <v>0</v>
      </c>
      <c r="AB131" s="228" t="s">
        <v>16025</v>
      </c>
    </row>
    <row r="132" spans="1:28" s="227" customFormat="1" ht="94.5">
      <c r="A132" s="181" t="s">
        <v>15054</v>
      </c>
      <c r="B132" s="182" t="s">
        <v>1125</v>
      </c>
      <c r="C132" s="186" t="s">
        <v>15053</v>
      </c>
      <c r="D132" s="230" t="s">
        <v>15053</v>
      </c>
      <c r="E132" s="182" t="s">
        <v>1102</v>
      </c>
      <c r="F132" s="182" t="s">
        <v>15054</v>
      </c>
      <c r="G132" s="182" t="s">
        <v>13240</v>
      </c>
      <c r="H132" s="183">
        <v>0</v>
      </c>
      <c r="I132" s="184" t="s">
        <v>15132</v>
      </c>
      <c r="J132" s="184" t="s">
        <v>16026</v>
      </c>
      <c r="K132" s="224"/>
      <c r="L132" s="224"/>
      <c r="M132" s="224"/>
      <c r="N132" s="224"/>
      <c r="O132" s="224" t="s">
        <v>15809</v>
      </c>
      <c r="P132" s="185"/>
      <c r="Q132" s="225"/>
      <c r="R132" s="182" t="s">
        <v>15053</v>
      </c>
      <c r="S132" s="181" t="s">
        <v>12560</v>
      </c>
      <c r="T132" s="181" t="s">
        <v>6209</v>
      </c>
      <c r="U132" s="201"/>
      <c r="V132" s="226">
        <v>79</v>
      </c>
      <c r="X132" s="227">
        <v>0</v>
      </c>
      <c r="AB132" s="228" t="s">
        <v>16027</v>
      </c>
    </row>
    <row r="133" spans="1:28" s="227" customFormat="1" ht="94.5">
      <c r="A133" s="181" t="s">
        <v>704</v>
      </c>
      <c r="B133" s="182" t="s">
        <v>1125</v>
      </c>
      <c r="C133" s="186" t="s">
        <v>2151</v>
      </c>
      <c r="D133" s="230" t="s">
        <v>2151</v>
      </c>
      <c r="E133" s="182" t="s">
        <v>882</v>
      </c>
      <c r="F133" s="182" t="s">
        <v>704</v>
      </c>
      <c r="G133" s="182" t="s">
        <v>13240</v>
      </c>
      <c r="H133" s="183">
        <v>0</v>
      </c>
      <c r="I133" s="184" t="s">
        <v>12723</v>
      </c>
      <c r="J133" s="184" t="s">
        <v>10295</v>
      </c>
      <c r="K133" s="224"/>
      <c r="L133" s="224"/>
      <c r="M133" s="224"/>
      <c r="N133" s="224"/>
      <c r="O133" s="224" t="s">
        <v>16028</v>
      </c>
      <c r="P133" s="185"/>
      <c r="Q133" s="225"/>
      <c r="R133" s="182" t="s">
        <v>2151</v>
      </c>
      <c r="S133" s="181" t="s">
        <v>12652</v>
      </c>
      <c r="T133" s="181" t="s">
        <v>10294</v>
      </c>
      <c r="U133" s="201"/>
      <c r="V133" s="226">
        <v>174</v>
      </c>
      <c r="X133" s="227">
        <v>0</v>
      </c>
      <c r="AB133" s="228" t="s">
        <v>16029</v>
      </c>
    </row>
    <row r="134" spans="1:28" s="227" customFormat="1" ht="81">
      <c r="A134" s="181" t="s">
        <v>707</v>
      </c>
      <c r="B134" s="182" t="s">
        <v>1125</v>
      </c>
      <c r="C134" s="186" t="s">
        <v>12429</v>
      </c>
      <c r="D134" s="230" t="s">
        <v>12429</v>
      </c>
      <c r="E134" s="182" t="s">
        <v>1109</v>
      </c>
      <c r="F134" s="182" t="s">
        <v>707</v>
      </c>
      <c r="G134" s="182" t="s">
        <v>13240</v>
      </c>
      <c r="H134" s="183">
        <v>0</v>
      </c>
      <c r="I134" s="184" t="s">
        <v>1626</v>
      </c>
      <c r="J134" s="184" t="s">
        <v>12885</v>
      </c>
      <c r="K134" s="224"/>
      <c r="L134" s="224"/>
      <c r="M134" s="224"/>
      <c r="N134" s="224"/>
      <c r="O134" s="224" t="s">
        <v>16030</v>
      </c>
      <c r="P134" s="185"/>
      <c r="Q134" s="225"/>
      <c r="R134" s="182" t="s">
        <v>12429</v>
      </c>
      <c r="S134" s="181" t="s">
        <v>12612</v>
      </c>
      <c r="T134" s="181" t="s">
        <v>8626</v>
      </c>
      <c r="U134" s="201"/>
      <c r="V134" s="226">
        <v>178</v>
      </c>
      <c r="X134" s="227">
        <v>0</v>
      </c>
      <c r="AB134" s="228" t="s">
        <v>16031</v>
      </c>
    </row>
    <row r="135" spans="1:28" s="227" customFormat="1" ht="216">
      <c r="A135" s="181" t="s">
        <v>144</v>
      </c>
      <c r="B135" s="182" t="s">
        <v>1128</v>
      </c>
      <c r="C135" s="186" t="s">
        <v>155</v>
      </c>
      <c r="D135" s="230" t="s">
        <v>155</v>
      </c>
      <c r="E135" s="182" t="s">
        <v>1096</v>
      </c>
      <c r="F135" s="182" t="s">
        <v>144</v>
      </c>
      <c r="G135" s="182" t="s">
        <v>13240</v>
      </c>
      <c r="H135" s="183">
        <v>0</v>
      </c>
      <c r="I135" s="184" t="s">
        <v>1835</v>
      </c>
      <c r="J135" s="184" t="s">
        <v>13628</v>
      </c>
      <c r="K135" s="224"/>
      <c r="L135" s="224"/>
      <c r="M135" s="224"/>
      <c r="N135" s="224"/>
      <c r="O135" s="224" t="s">
        <v>16032</v>
      </c>
      <c r="P135" s="185"/>
      <c r="Q135" s="225"/>
      <c r="R135" s="182" t="s">
        <v>155</v>
      </c>
      <c r="S135" s="181" t="s">
        <v>12503</v>
      </c>
      <c r="T135" s="181" t="s">
        <v>13528</v>
      </c>
      <c r="U135" s="201"/>
      <c r="V135" s="226">
        <v>608</v>
      </c>
      <c r="X135" s="227">
        <v>0</v>
      </c>
      <c r="AB135" s="228" t="s">
        <v>16033</v>
      </c>
    </row>
    <row r="136" spans="1:28" s="227" customFormat="1" ht="216">
      <c r="A136" s="181" t="s">
        <v>15095</v>
      </c>
      <c r="B136" s="182" t="s">
        <v>1126</v>
      </c>
      <c r="C136" s="186" t="s">
        <v>15094</v>
      </c>
      <c r="D136" s="230" t="s">
        <v>15094</v>
      </c>
      <c r="E136" s="182" t="s">
        <v>1101</v>
      </c>
      <c r="F136" s="182" t="s">
        <v>15095</v>
      </c>
      <c r="G136" s="182" t="s">
        <v>13240</v>
      </c>
      <c r="H136" s="183">
        <v>0</v>
      </c>
      <c r="I136" s="184" t="s">
        <v>15142</v>
      </c>
      <c r="J136" s="184" t="s">
        <v>12852</v>
      </c>
      <c r="K136" s="224"/>
      <c r="L136" s="224"/>
      <c r="M136" s="224"/>
      <c r="N136" s="224"/>
      <c r="O136" s="224" t="s">
        <v>16034</v>
      </c>
      <c r="P136" s="185"/>
      <c r="Q136" s="225"/>
      <c r="R136" s="182" t="s">
        <v>15094</v>
      </c>
      <c r="S136" s="181" t="s">
        <v>12556</v>
      </c>
      <c r="T136" s="181" t="s">
        <v>6050</v>
      </c>
      <c r="U136" s="201"/>
      <c r="V136" s="226">
        <v>483</v>
      </c>
      <c r="X136" s="227">
        <v>0</v>
      </c>
      <c r="AB136" s="228" t="s">
        <v>16035</v>
      </c>
    </row>
    <row r="137" spans="1:28" s="227" customFormat="1" ht="40.5">
      <c r="A137" s="181" t="s">
        <v>15061</v>
      </c>
      <c r="B137" s="182" t="s">
        <v>1125</v>
      </c>
      <c r="C137" s="186" t="s">
        <v>15060</v>
      </c>
      <c r="D137" s="230" t="s">
        <v>15060</v>
      </c>
      <c r="E137" s="182" t="s">
        <v>13085</v>
      </c>
      <c r="F137" s="182" t="s">
        <v>15061</v>
      </c>
      <c r="G137" s="182" t="s">
        <v>13240</v>
      </c>
      <c r="H137" s="183">
        <v>0</v>
      </c>
      <c r="I137" s="184" t="s">
        <v>15133</v>
      </c>
      <c r="J137" s="184" t="s">
        <v>16036</v>
      </c>
      <c r="K137" s="224"/>
      <c r="L137" s="224"/>
      <c r="M137" s="224"/>
      <c r="N137" s="224"/>
      <c r="O137" s="224" t="s">
        <v>15809</v>
      </c>
      <c r="P137" s="185"/>
      <c r="Q137" s="225"/>
      <c r="R137" s="182" t="s">
        <v>15060</v>
      </c>
      <c r="S137" s="181" t="s">
        <v>12460</v>
      </c>
      <c r="T137" s="181" t="s">
        <v>15984</v>
      </c>
      <c r="U137" s="201"/>
      <c r="V137" s="226">
        <v>134</v>
      </c>
      <c r="X137" s="227">
        <v>0</v>
      </c>
      <c r="AB137" s="228" t="s">
        <v>16037</v>
      </c>
    </row>
    <row r="138" spans="1:28" s="227" customFormat="1" ht="283.5">
      <c r="A138" s="181" t="s">
        <v>746</v>
      </c>
      <c r="B138" s="182" t="s">
        <v>1127</v>
      </c>
      <c r="C138" s="186" t="s">
        <v>45</v>
      </c>
      <c r="D138" s="230" t="s">
        <v>45</v>
      </c>
      <c r="E138" s="182" t="s">
        <v>1096</v>
      </c>
      <c r="F138" s="182" t="s">
        <v>746</v>
      </c>
      <c r="G138" s="182" t="s">
        <v>13240</v>
      </c>
      <c r="H138" s="183">
        <v>0</v>
      </c>
      <c r="I138" s="184" t="s">
        <v>1717</v>
      </c>
      <c r="J138" s="184" t="s">
        <v>13624</v>
      </c>
      <c r="K138" s="224"/>
      <c r="L138" s="224"/>
      <c r="M138" s="224"/>
      <c r="N138" s="224"/>
      <c r="O138" s="224" t="s">
        <v>16038</v>
      </c>
      <c r="P138" s="185"/>
      <c r="Q138" s="225"/>
      <c r="R138" s="182" t="s">
        <v>45</v>
      </c>
      <c r="S138" s="181" t="s">
        <v>12503</v>
      </c>
      <c r="T138" s="181" t="s">
        <v>13524</v>
      </c>
      <c r="U138" s="201"/>
      <c r="V138" s="226">
        <v>330</v>
      </c>
      <c r="X138" s="227">
        <v>0</v>
      </c>
      <c r="AB138" s="228" t="s">
        <v>16039</v>
      </c>
    </row>
    <row r="139" spans="1:28" s="227" customFormat="1" ht="54">
      <c r="A139" s="181" t="s">
        <v>2452</v>
      </c>
      <c r="B139" s="182" t="s">
        <v>1125</v>
      </c>
      <c r="C139" s="186" t="s">
        <v>12925</v>
      </c>
      <c r="D139" s="230" t="s">
        <v>12925</v>
      </c>
      <c r="E139" s="182" t="s">
        <v>1107</v>
      </c>
      <c r="F139" s="182" t="s">
        <v>2452</v>
      </c>
      <c r="G139" s="182" t="s">
        <v>13240</v>
      </c>
      <c r="H139" s="183">
        <v>0</v>
      </c>
      <c r="I139" s="184" t="s">
        <v>12940</v>
      </c>
      <c r="J139" s="184" t="s">
        <v>12874</v>
      </c>
      <c r="K139" s="224"/>
      <c r="L139" s="224"/>
      <c r="M139" s="224"/>
      <c r="N139" s="224"/>
      <c r="O139" s="224" t="s">
        <v>15809</v>
      </c>
      <c r="P139" s="185"/>
      <c r="Q139" s="225"/>
      <c r="R139" s="182" t="s">
        <v>12925</v>
      </c>
      <c r="S139" s="181" t="s">
        <v>12577</v>
      </c>
      <c r="T139" s="181" t="s">
        <v>7005</v>
      </c>
      <c r="U139" s="201"/>
      <c r="V139" s="226">
        <v>266</v>
      </c>
      <c r="X139" s="227">
        <v>0</v>
      </c>
      <c r="AB139" s="228" t="s">
        <v>16040</v>
      </c>
    </row>
    <row r="140" spans="1:28" s="227" customFormat="1" ht="40.5">
      <c r="A140" s="181" t="s">
        <v>766</v>
      </c>
      <c r="B140" s="182" t="s">
        <v>1126</v>
      </c>
      <c r="C140" s="186" t="s">
        <v>811</v>
      </c>
      <c r="D140" s="230" t="s">
        <v>811</v>
      </c>
      <c r="E140" s="182" t="s">
        <v>878</v>
      </c>
      <c r="F140" s="182" t="s">
        <v>766</v>
      </c>
      <c r="G140" s="182" t="s">
        <v>13240</v>
      </c>
      <c r="H140" s="183">
        <v>0</v>
      </c>
      <c r="I140" s="184" t="s">
        <v>1771</v>
      </c>
      <c r="J140" s="184" t="s">
        <v>9501</v>
      </c>
      <c r="K140" s="224"/>
      <c r="L140" s="224"/>
      <c r="M140" s="224"/>
      <c r="N140" s="224"/>
      <c r="O140" s="224" t="s">
        <v>16041</v>
      </c>
      <c r="P140" s="185"/>
      <c r="Q140" s="225"/>
      <c r="R140" s="182" t="s">
        <v>811</v>
      </c>
      <c r="S140" s="181" t="s">
        <v>12633</v>
      </c>
      <c r="T140" s="181" t="s">
        <v>13572</v>
      </c>
      <c r="U140" s="201"/>
      <c r="V140" s="226">
        <v>427</v>
      </c>
      <c r="X140" s="227">
        <v>0</v>
      </c>
      <c r="AB140" s="228" t="s">
        <v>16042</v>
      </c>
    </row>
    <row r="141" spans="1:28" s="227" customFormat="1" ht="229.5">
      <c r="A141" s="181" t="s">
        <v>15539</v>
      </c>
      <c r="B141" s="182" t="s">
        <v>1126</v>
      </c>
      <c r="C141" s="186" t="s">
        <v>1850</v>
      </c>
      <c r="D141" s="230" t="s">
        <v>15538</v>
      </c>
      <c r="E141" s="182" t="s">
        <v>1101</v>
      </c>
      <c r="F141" s="182" t="s">
        <v>15539</v>
      </c>
      <c r="G141" s="182" t="s">
        <v>13240</v>
      </c>
      <c r="H141" s="183" t="s">
        <v>15984</v>
      </c>
      <c r="I141" s="184" t="s">
        <v>15984</v>
      </c>
      <c r="J141" s="184" t="s">
        <v>15984</v>
      </c>
      <c r="K141" s="224"/>
      <c r="L141" s="224"/>
      <c r="M141" s="224"/>
      <c r="N141" s="224"/>
      <c r="O141" s="224" t="s">
        <v>16043</v>
      </c>
      <c r="P141" s="185"/>
      <c r="Q141" s="225"/>
      <c r="R141" s="182" t="s">
        <v>15984</v>
      </c>
      <c r="S141" s="181" t="s">
        <v>12556</v>
      </c>
      <c r="T141" s="181" t="s">
        <v>15984</v>
      </c>
      <c r="U141" s="201"/>
      <c r="V141" s="226" t="e">
        <v>#N/A</v>
      </c>
      <c r="X141" s="227">
        <v>0</v>
      </c>
      <c r="AB141" s="228" t="s">
        <v>15986</v>
      </c>
    </row>
    <row r="142" spans="1:28" s="227" customFormat="1" ht="216">
      <c r="A142" s="181" t="s">
        <v>15495</v>
      </c>
      <c r="B142" s="182" t="s">
        <v>1126</v>
      </c>
      <c r="C142" s="186" t="s">
        <v>15494</v>
      </c>
      <c r="D142" s="230" t="s">
        <v>15494</v>
      </c>
      <c r="E142" s="182" t="s">
        <v>1101</v>
      </c>
      <c r="F142" s="182" t="s">
        <v>15495</v>
      </c>
      <c r="G142" s="182" t="s">
        <v>13240</v>
      </c>
      <c r="H142" s="183">
        <v>0</v>
      </c>
      <c r="I142" s="184" t="s">
        <v>16044</v>
      </c>
      <c r="J142" s="184" t="s">
        <v>12852</v>
      </c>
      <c r="K142" s="224"/>
      <c r="L142" s="224"/>
      <c r="M142" s="224"/>
      <c r="N142" s="224"/>
      <c r="O142" s="224" t="s">
        <v>16045</v>
      </c>
      <c r="P142" s="185"/>
      <c r="Q142" s="225"/>
      <c r="R142" s="182" t="s">
        <v>15494</v>
      </c>
      <c r="S142" s="181" t="s">
        <v>12556</v>
      </c>
      <c r="T142" s="181" t="s">
        <v>6050</v>
      </c>
      <c r="U142" s="201"/>
      <c r="V142" s="226">
        <v>505</v>
      </c>
      <c r="X142" s="227">
        <v>0</v>
      </c>
      <c r="AB142" s="228" t="s">
        <v>16046</v>
      </c>
    </row>
    <row r="143" spans="1:28" s="227" customFormat="1" ht="67.5">
      <c r="A143" s="181" t="s">
        <v>1404</v>
      </c>
      <c r="B143" s="182" t="s">
        <v>1125</v>
      </c>
      <c r="C143" s="186" t="s">
        <v>1403</v>
      </c>
      <c r="D143" s="230" t="s">
        <v>1403</v>
      </c>
      <c r="E143" s="182" t="s">
        <v>1107</v>
      </c>
      <c r="F143" s="182" t="s">
        <v>1404</v>
      </c>
      <c r="G143" s="182" t="s">
        <v>13240</v>
      </c>
      <c r="H143" s="183">
        <v>0</v>
      </c>
      <c r="I143" s="184" t="s">
        <v>1571</v>
      </c>
      <c r="J143" s="184" t="s">
        <v>12866</v>
      </c>
      <c r="K143" s="224"/>
      <c r="L143" s="224"/>
      <c r="M143" s="224"/>
      <c r="N143" s="224"/>
      <c r="O143" s="224" t="s">
        <v>16047</v>
      </c>
      <c r="P143" s="185"/>
      <c r="Q143" s="225"/>
      <c r="R143" s="182" t="s">
        <v>1403</v>
      </c>
      <c r="S143" s="181" t="s">
        <v>12577</v>
      </c>
      <c r="T143" s="181" t="s">
        <v>7002</v>
      </c>
      <c r="U143" s="201"/>
      <c r="V143" s="226">
        <v>228</v>
      </c>
      <c r="X143" s="227">
        <v>0</v>
      </c>
      <c r="AB143" s="228" t="s">
        <v>16048</v>
      </c>
    </row>
    <row r="144" spans="1:28" s="227" customFormat="1" ht="108">
      <c r="A144" s="181" t="s">
        <v>745</v>
      </c>
      <c r="B144" s="182" t="s">
        <v>1127</v>
      </c>
      <c r="C144" s="186" t="s">
        <v>2</v>
      </c>
      <c r="D144" s="230" t="s">
        <v>2</v>
      </c>
      <c r="E144" s="182" t="s">
        <v>1096</v>
      </c>
      <c r="F144" s="182" t="s">
        <v>745</v>
      </c>
      <c r="G144" s="182" t="s">
        <v>13240</v>
      </c>
      <c r="H144" s="183">
        <v>0</v>
      </c>
      <c r="I144" s="184" t="s">
        <v>1590</v>
      </c>
      <c r="J144" s="184" t="s">
        <v>13623</v>
      </c>
      <c r="K144" s="224"/>
      <c r="L144" s="224"/>
      <c r="M144" s="224"/>
      <c r="N144" s="224"/>
      <c r="O144" s="224" t="s">
        <v>16049</v>
      </c>
      <c r="P144" s="185"/>
      <c r="Q144" s="225"/>
      <c r="R144" s="182" t="s">
        <v>2</v>
      </c>
      <c r="S144" s="181" t="s">
        <v>12503</v>
      </c>
      <c r="T144" s="181" t="s">
        <v>13523</v>
      </c>
      <c r="U144" s="201"/>
      <c r="V144" s="226">
        <v>325</v>
      </c>
      <c r="X144" s="227">
        <v>0</v>
      </c>
      <c r="AB144" s="228" t="s">
        <v>16050</v>
      </c>
    </row>
    <row r="145" spans="1:28" s="227" customFormat="1" ht="108">
      <c r="A145" s="181" t="s">
        <v>1395</v>
      </c>
      <c r="B145" s="182" t="s">
        <v>1127</v>
      </c>
      <c r="C145" s="186" t="s">
        <v>2170</v>
      </c>
      <c r="D145" s="230" t="s">
        <v>16051</v>
      </c>
      <c r="E145" s="182" t="s">
        <v>1096</v>
      </c>
      <c r="F145" s="182" t="s">
        <v>1395</v>
      </c>
      <c r="G145" s="182" t="s">
        <v>13240</v>
      </c>
      <c r="H145" s="183">
        <v>0</v>
      </c>
      <c r="I145" s="184" t="s">
        <v>1743</v>
      </c>
      <c r="J145" s="184" t="s">
        <v>13624</v>
      </c>
      <c r="K145" s="224"/>
      <c r="L145" s="224"/>
      <c r="M145" s="224"/>
      <c r="N145" s="224"/>
      <c r="O145" s="224" t="s">
        <v>15840</v>
      </c>
      <c r="P145" s="185"/>
      <c r="Q145" s="225"/>
      <c r="R145" s="182" t="s">
        <v>2170</v>
      </c>
      <c r="S145" s="181" t="s">
        <v>12503</v>
      </c>
      <c r="T145" s="181" t="s">
        <v>13524</v>
      </c>
      <c r="U145" s="201"/>
      <c r="V145" s="226">
        <v>382</v>
      </c>
      <c r="X145" s="227">
        <v>0</v>
      </c>
      <c r="AB145" s="228" t="s">
        <v>16052</v>
      </c>
    </row>
    <row r="146" spans="1:28" s="227" customFormat="1" ht="40.5">
      <c r="A146" s="181" t="s">
        <v>2440</v>
      </c>
      <c r="B146" s="182" t="s">
        <v>1125</v>
      </c>
      <c r="C146" s="186" t="s">
        <v>2439</v>
      </c>
      <c r="D146" s="230" t="s">
        <v>2439</v>
      </c>
      <c r="E146" s="182" t="s">
        <v>1087</v>
      </c>
      <c r="F146" s="182" t="s">
        <v>2440</v>
      </c>
      <c r="G146" s="182" t="s">
        <v>13240</v>
      </c>
      <c r="H146" s="183">
        <v>0</v>
      </c>
      <c r="I146" s="184" t="s">
        <v>2450</v>
      </c>
      <c r="J146" s="184" t="s">
        <v>2450</v>
      </c>
      <c r="K146" s="224"/>
      <c r="L146" s="224"/>
      <c r="M146" s="224"/>
      <c r="N146" s="224"/>
      <c r="O146" s="224" t="s">
        <v>15809</v>
      </c>
      <c r="P146" s="185"/>
      <c r="Q146" s="225"/>
      <c r="R146" s="182" t="s">
        <v>2439</v>
      </c>
      <c r="S146" s="181" t="s">
        <v>12455</v>
      </c>
      <c r="T146" s="181" t="s">
        <v>2553</v>
      </c>
      <c r="U146" s="201"/>
      <c r="V146" s="226">
        <v>157</v>
      </c>
      <c r="X146" s="227">
        <v>0</v>
      </c>
      <c r="AB146" s="228" t="s">
        <v>16053</v>
      </c>
    </row>
    <row r="147" spans="1:28" s="227" customFormat="1" ht="40.5">
      <c r="A147" s="181" t="s">
        <v>2442</v>
      </c>
      <c r="B147" s="182" t="s">
        <v>1125</v>
      </c>
      <c r="C147" s="186" t="s">
        <v>2441</v>
      </c>
      <c r="D147" s="230" t="s">
        <v>2441</v>
      </c>
      <c r="E147" s="182" t="s">
        <v>2432</v>
      </c>
      <c r="F147" s="182" t="s">
        <v>2442</v>
      </c>
      <c r="G147" s="182" t="s">
        <v>13240</v>
      </c>
      <c r="H147" s="183">
        <v>0</v>
      </c>
      <c r="I147" s="184" t="s">
        <v>1538</v>
      </c>
      <c r="J147" s="184" t="s">
        <v>1539</v>
      </c>
      <c r="K147" s="224"/>
      <c r="L147" s="224"/>
      <c r="M147" s="224"/>
      <c r="N147" s="224"/>
      <c r="O147" s="224" t="s">
        <v>15809</v>
      </c>
      <c r="P147" s="185"/>
      <c r="Q147" s="225"/>
      <c r="R147" s="182" t="s">
        <v>2441</v>
      </c>
      <c r="S147" s="181" t="s">
        <v>12687</v>
      </c>
      <c r="T147" s="181" t="s">
        <v>11886</v>
      </c>
      <c r="U147" s="201"/>
      <c r="V147" s="226">
        <v>204</v>
      </c>
      <c r="X147" s="227">
        <v>0</v>
      </c>
      <c r="AB147" s="228" t="s">
        <v>16054</v>
      </c>
    </row>
    <row r="148" spans="1:28" s="227" customFormat="1" ht="40.5">
      <c r="A148" s="181" t="s">
        <v>13179</v>
      </c>
      <c r="B148" s="182" t="s">
        <v>1125</v>
      </c>
      <c r="C148" s="186" t="s">
        <v>13178</v>
      </c>
      <c r="D148" s="230" t="s">
        <v>13178</v>
      </c>
      <c r="E148" s="182" t="s">
        <v>2432</v>
      </c>
      <c r="F148" s="182" t="s">
        <v>13179</v>
      </c>
      <c r="G148" s="182" t="s">
        <v>13240</v>
      </c>
      <c r="H148" s="183">
        <v>0</v>
      </c>
      <c r="I148" s="184" t="s">
        <v>13239</v>
      </c>
      <c r="J148" s="184" t="s">
        <v>1635</v>
      </c>
      <c r="K148" s="224"/>
      <c r="L148" s="224"/>
      <c r="M148" s="224"/>
      <c r="N148" s="224"/>
      <c r="O148" s="224" t="s">
        <v>15809</v>
      </c>
      <c r="P148" s="185"/>
      <c r="Q148" s="225"/>
      <c r="R148" s="182" t="s">
        <v>13178</v>
      </c>
      <c r="S148" s="181" t="s">
        <v>12687</v>
      </c>
      <c r="T148" s="181" t="s">
        <v>11898</v>
      </c>
      <c r="U148" s="201"/>
      <c r="V148" s="226">
        <v>214</v>
      </c>
      <c r="X148" s="227">
        <v>0</v>
      </c>
      <c r="AB148" s="228" t="s">
        <v>16055</v>
      </c>
    </row>
    <row r="149" spans="1:28" s="227" customFormat="1" ht="229.5">
      <c r="A149" s="181" t="s">
        <v>1394</v>
      </c>
      <c r="B149" s="182" t="s">
        <v>1127</v>
      </c>
      <c r="C149" s="186" t="s">
        <v>2169</v>
      </c>
      <c r="D149" s="230" t="s">
        <v>2169</v>
      </c>
      <c r="E149" s="182" t="s">
        <v>1096</v>
      </c>
      <c r="F149" s="182" t="s">
        <v>1394</v>
      </c>
      <c r="G149" s="182" t="s">
        <v>13240</v>
      </c>
      <c r="H149" s="183">
        <v>0</v>
      </c>
      <c r="I149" s="184" t="s">
        <v>1720</v>
      </c>
      <c r="J149" s="184" t="s">
        <v>13619</v>
      </c>
      <c r="K149" s="224"/>
      <c r="L149" s="224"/>
      <c r="M149" s="224"/>
      <c r="N149" s="224"/>
      <c r="O149" s="224" t="s">
        <v>16056</v>
      </c>
      <c r="P149" s="185"/>
      <c r="Q149" s="225"/>
      <c r="R149" s="182" t="s">
        <v>2169</v>
      </c>
      <c r="S149" s="181" t="s">
        <v>12503</v>
      </c>
      <c r="T149" s="181" t="s">
        <v>13519</v>
      </c>
      <c r="U149" s="201"/>
      <c r="V149" s="226">
        <v>347</v>
      </c>
      <c r="X149" s="227">
        <v>0</v>
      </c>
      <c r="AB149" s="228" t="s">
        <v>16057</v>
      </c>
    </row>
    <row r="150" spans="1:28" s="227" customFormat="1" ht="67.5">
      <c r="A150" s="181" t="s">
        <v>713</v>
      </c>
      <c r="B150" s="182" t="s">
        <v>1125</v>
      </c>
      <c r="C150" s="186" t="s">
        <v>2154</v>
      </c>
      <c r="D150" s="230" t="s">
        <v>2154</v>
      </c>
      <c r="E150" s="182" t="s">
        <v>1104</v>
      </c>
      <c r="F150" s="182" t="s">
        <v>713</v>
      </c>
      <c r="G150" s="182" t="s">
        <v>13240</v>
      </c>
      <c r="H150" s="183">
        <v>0</v>
      </c>
      <c r="I150" s="184" t="s">
        <v>1633</v>
      </c>
      <c r="J150" s="184" t="s">
        <v>1634</v>
      </c>
      <c r="K150" s="224"/>
      <c r="L150" s="224"/>
      <c r="M150" s="224"/>
      <c r="N150" s="224"/>
      <c r="O150" s="224" t="s">
        <v>16058</v>
      </c>
      <c r="P150" s="185"/>
      <c r="Q150" s="225"/>
      <c r="R150" s="182" t="s">
        <v>2154</v>
      </c>
      <c r="S150" s="181" t="s">
        <v>12569</v>
      </c>
      <c r="T150" s="181" t="s">
        <v>6623</v>
      </c>
      <c r="U150" s="201"/>
      <c r="V150" s="226">
        <v>193</v>
      </c>
      <c r="X150" s="227">
        <v>0</v>
      </c>
      <c r="AB150" s="228" t="s">
        <v>16059</v>
      </c>
    </row>
    <row r="151" spans="1:28" s="227" customFormat="1" ht="229.5">
      <c r="A151" s="181" t="s">
        <v>714</v>
      </c>
      <c r="B151" s="182" t="s">
        <v>1125</v>
      </c>
      <c r="C151" s="186" t="s">
        <v>2155</v>
      </c>
      <c r="D151" s="230" t="s">
        <v>2155</v>
      </c>
      <c r="E151" s="182" t="s">
        <v>1104</v>
      </c>
      <c r="F151" s="182" t="s">
        <v>714</v>
      </c>
      <c r="G151" s="182" t="s">
        <v>13240</v>
      </c>
      <c r="H151" s="183">
        <v>0</v>
      </c>
      <c r="I151" s="184" t="s">
        <v>1636</v>
      </c>
      <c r="J151" s="184" t="s">
        <v>1637</v>
      </c>
      <c r="K151" s="224"/>
      <c r="L151" s="224"/>
      <c r="M151" s="224"/>
      <c r="N151" s="224"/>
      <c r="O151" s="224" t="s">
        <v>16060</v>
      </c>
      <c r="P151" s="185"/>
      <c r="Q151" s="225"/>
      <c r="R151" s="182" t="s">
        <v>2155</v>
      </c>
      <c r="S151" s="181" t="s">
        <v>12569</v>
      </c>
      <c r="T151" s="181" t="s">
        <v>6683</v>
      </c>
      <c r="U151" s="201"/>
      <c r="V151" s="226">
        <v>198</v>
      </c>
      <c r="X151" s="227">
        <v>0</v>
      </c>
      <c r="AB151" s="228" t="s">
        <v>16061</v>
      </c>
    </row>
    <row r="152" spans="1:28" s="227" customFormat="1" ht="243">
      <c r="A152" s="181" t="s">
        <v>771</v>
      </c>
      <c r="B152" s="182" t="s">
        <v>1126</v>
      </c>
      <c r="C152" s="186" t="s">
        <v>817</v>
      </c>
      <c r="D152" s="230" t="s">
        <v>817</v>
      </c>
      <c r="E152" s="182" t="s">
        <v>1111</v>
      </c>
      <c r="F152" s="182" t="s">
        <v>771</v>
      </c>
      <c r="G152" s="182" t="s">
        <v>13240</v>
      </c>
      <c r="H152" s="183">
        <v>0</v>
      </c>
      <c r="I152" s="184" t="s">
        <v>1780</v>
      </c>
      <c r="J152" s="184" t="s">
        <v>8688</v>
      </c>
      <c r="K152" s="224"/>
      <c r="L152" s="224"/>
      <c r="M152" s="224"/>
      <c r="N152" s="224"/>
      <c r="O152" s="224" t="s">
        <v>16062</v>
      </c>
      <c r="P152" s="185"/>
      <c r="Q152" s="225"/>
      <c r="R152" s="182" t="s">
        <v>817</v>
      </c>
      <c r="S152" s="181" t="s">
        <v>12613</v>
      </c>
      <c r="T152" s="181" t="s">
        <v>8687</v>
      </c>
      <c r="U152" s="201"/>
      <c r="V152" s="226">
        <v>457</v>
      </c>
      <c r="X152" s="227">
        <v>0</v>
      </c>
      <c r="AB152" s="228" t="s">
        <v>16063</v>
      </c>
    </row>
    <row r="153" spans="1:28" s="227" customFormat="1" ht="81">
      <c r="A153" s="181" t="s">
        <v>1814</v>
      </c>
      <c r="B153" s="182" t="s">
        <v>1126</v>
      </c>
      <c r="C153" s="186" t="s">
        <v>12434</v>
      </c>
      <c r="D153" s="230" t="s">
        <v>12434</v>
      </c>
      <c r="E153" s="182" t="s">
        <v>1092</v>
      </c>
      <c r="F153" s="182" t="s">
        <v>1814</v>
      </c>
      <c r="G153" s="182" t="s">
        <v>13240</v>
      </c>
      <c r="H153" s="183">
        <v>0</v>
      </c>
      <c r="I153" s="184" t="s">
        <v>1721</v>
      </c>
      <c r="J153" s="184" t="s">
        <v>1758</v>
      </c>
      <c r="K153" s="224"/>
      <c r="L153" s="224"/>
      <c r="M153" s="224"/>
      <c r="N153" s="224"/>
      <c r="O153" s="224" t="s">
        <v>15809</v>
      </c>
      <c r="P153" s="185"/>
      <c r="Q153" s="225"/>
      <c r="R153" s="182" t="s">
        <v>12434</v>
      </c>
      <c r="S153" s="181" t="s">
        <v>12486</v>
      </c>
      <c r="T153" s="181" t="s">
        <v>3434</v>
      </c>
      <c r="U153" s="201"/>
      <c r="V153" s="226">
        <v>514</v>
      </c>
      <c r="X153" s="227">
        <v>0</v>
      </c>
      <c r="AB153" s="228" t="s">
        <v>16064</v>
      </c>
    </row>
    <row r="154" spans="1:28" s="227" customFormat="1" ht="243">
      <c r="A154" s="181" t="s">
        <v>671</v>
      </c>
      <c r="B154" s="182" t="s">
        <v>1125</v>
      </c>
      <c r="C154" s="186" t="s">
        <v>902</v>
      </c>
      <c r="D154" s="230" t="s">
        <v>902</v>
      </c>
      <c r="E154" s="182" t="s">
        <v>1104</v>
      </c>
      <c r="F154" s="182" t="s">
        <v>671</v>
      </c>
      <c r="G154" s="182" t="s">
        <v>13240</v>
      </c>
      <c r="H154" s="183">
        <v>0</v>
      </c>
      <c r="I154" s="184" t="s">
        <v>1574</v>
      </c>
      <c r="J154" s="184" t="s">
        <v>1575</v>
      </c>
      <c r="K154" s="224"/>
      <c r="L154" s="224"/>
      <c r="M154" s="224"/>
      <c r="N154" s="224"/>
      <c r="O154" s="224" t="s">
        <v>16065</v>
      </c>
      <c r="P154" s="185"/>
      <c r="Q154" s="225"/>
      <c r="R154" s="182" t="s">
        <v>902</v>
      </c>
      <c r="S154" s="181" t="s">
        <v>12569</v>
      </c>
      <c r="T154" s="181" t="s">
        <v>6677</v>
      </c>
      <c r="U154" s="201"/>
      <c r="V154" s="226">
        <v>68</v>
      </c>
      <c r="X154" s="227">
        <v>0</v>
      </c>
      <c r="AB154" s="228" t="s">
        <v>16066</v>
      </c>
    </row>
    <row r="155" spans="1:28" s="227" customFormat="1" ht="67.5">
      <c r="A155" s="181" t="s">
        <v>729</v>
      </c>
      <c r="B155" s="182" t="s">
        <v>1125</v>
      </c>
      <c r="C155" s="186" t="s">
        <v>58</v>
      </c>
      <c r="D155" s="230" t="s">
        <v>58</v>
      </c>
      <c r="E155" s="182" t="s">
        <v>1104</v>
      </c>
      <c r="F155" s="182" t="s">
        <v>729</v>
      </c>
      <c r="G155" s="182" t="s">
        <v>13240</v>
      </c>
      <c r="H155" s="183">
        <v>0</v>
      </c>
      <c r="I155" s="184" t="s">
        <v>1662</v>
      </c>
      <c r="J155" s="184" t="s">
        <v>2212</v>
      </c>
      <c r="K155" s="224"/>
      <c r="L155" s="224"/>
      <c r="M155" s="224"/>
      <c r="N155" s="224"/>
      <c r="O155" s="224" t="s">
        <v>16067</v>
      </c>
      <c r="P155" s="185"/>
      <c r="Q155" s="225"/>
      <c r="R155" s="182" t="s">
        <v>58</v>
      </c>
      <c r="S155" s="181" t="s">
        <v>12569</v>
      </c>
      <c r="T155" s="181" t="s">
        <v>6635</v>
      </c>
      <c r="U155" s="201"/>
      <c r="V155" s="226">
        <v>265</v>
      </c>
      <c r="X155" s="227">
        <v>0</v>
      </c>
      <c r="AB155" s="228" t="s">
        <v>16068</v>
      </c>
    </row>
    <row r="156" spans="1:28" s="227" customFormat="1" ht="67.5">
      <c r="A156" s="181" t="s">
        <v>730</v>
      </c>
      <c r="B156" s="182" t="s">
        <v>1125</v>
      </c>
      <c r="C156" s="186" t="s">
        <v>1228</v>
      </c>
      <c r="D156" s="230" t="s">
        <v>1228</v>
      </c>
      <c r="E156" s="182" t="s">
        <v>1104</v>
      </c>
      <c r="F156" s="182" t="s">
        <v>730</v>
      </c>
      <c r="G156" s="182" t="s">
        <v>13240</v>
      </c>
      <c r="H156" s="183">
        <v>0</v>
      </c>
      <c r="I156" s="184" t="s">
        <v>1663</v>
      </c>
      <c r="J156" s="184" t="s">
        <v>1664</v>
      </c>
      <c r="K156" s="224"/>
      <c r="L156" s="224"/>
      <c r="M156" s="224"/>
      <c r="N156" s="224"/>
      <c r="O156" s="224" t="s">
        <v>16069</v>
      </c>
      <c r="P156" s="185"/>
      <c r="Q156" s="225"/>
      <c r="R156" s="182" t="s">
        <v>1228</v>
      </c>
      <c r="S156" s="181" t="s">
        <v>12569</v>
      </c>
      <c r="T156" s="181" t="s">
        <v>6625</v>
      </c>
      <c r="U156" s="201"/>
      <c r="V156" s="226">
        <v>278</v>
      </c>
      <c r="X156" s="227">
        <v>0</v>
      </c>
      <c r="AB156" s="228" t="s">
        <v>16070</v>
      </c>
    </row>
    <row r="157" spans="1:28" s="227" customFormat="1" ht="81">
      <c r="A157" s="181" t="s">
        <v>1380</v>
      </c>
      <c r="B157" s="182" t="s">
        <v>1125</v>
      </c>
      <c r="C157" s="186" t="s">
        <v>1379</v>
      </c>
      <c r="D157" s="230" t="s">
        <v>1379</v>
      </c>
      <c r="E157" s="182" t="s">
        <v>2432</v>
      </c>
      <c r="F157" s="182" t="s">
        <v>1380</v>
      </c>
      <c r="G157" s="182" t="s">
        <v>13240</v>
      </c>
      <c r="H157" s="183">
        <v>0</v>
      </c>
      <c r="I157" s="184" t="s">
        <v>1538</v>
      </c>
      <c r="J157" s="184" t="s">
        <v>1539</v>
      </c>
      <c r="K157" s="224"/>
      <c r="L157" s="224"/>
      <c r="M157" s="224"/>
      <c r="N157" s="224"/>
      <c r="O157" s="224" t="s">
        <v>16071</v>
      </c>
      <c r="P157" s="185"/>
      <c r="Q157" s="225"/>
      <c r="R157" s="182" t="s">
        <v>1379</v>
      </c>
      <c r="S157" s="181" t="s">
        <v>12687</v>
      </c>
      <c r="T157" s="181" t="s">
        <v>11886</v>
      </c>
      <c r="U157" s="201"/>
      <c r="V157" s="226">
        <v>8</v>
      </c>
      <c r="X157" s="227">
        <v>0</v>
      </c>
      <c r="AB157" s="228" t="s">
        <v>16072</v>
      </c>
    </row>
    <row r="158" spans="1:28" s="227" customFormat="1" ht="216">
      <c r="A158" s="181" t="s">
        <v>781</v>
      </c>
      <c r="B158" s="182" t="s">
        <v>1126</v>
      </c>
      <c r="C158" s="186" t="s">
        <v>13801</v>
      </c>
      <c r="D158" s="230" t="s">
        <v>13801</v>
      </c>
      <c r="E158" s="182" t="s">
        <v>1101</v>
      </c>
      <c r="F158" s="182" t="s">
        <v>781</v>
      </c>
      <c r="G158" s="182" t="s">
        <v>13240</v>
      </c>
      <c r="H158" s="183">
        <v>0</v>
      </c>
      <c r="I158" s="184" t="s">
        <v>1794</v>
      </c>
      <c r="J158" s="184" t="s">
        <v>12852</v>
      </c>
      <c r="K158" s="224"/>
      <c r="L158" s="224"/>
      <c r="M158" s="224"/>
      <c r="N158" s="224"/>
      <c r="O158" s="224" t="s">
        <v>16073</v>
      </c>
      <c r="P158" s="185"/>
      <c r="Q158" s="225"/>
      <c r="R158" s="182" t="s">
        <v>13801</v>
      </c>
      <c r="S158" s="181" t="s">
        <v>12556</v>
      </c>
      <c r="T158" s="181" t="s">
        <v>6050</v>
      </c>
      <c r="U158" s="201"/>
      <c r="V158" s="226">
        <v>509</v>
      </c>
      <c r="X158" s="227">
        <v>0</v>
      </c>
      <c r="AB158" s="228" t="s">
        <v>16074</v>
      </c>
    </row>
    <row r="159" spans="1:28" s="227" customFormat="1" ht="54">
      <c r="A159" s="181" t="s">
        <v>13789</v>
      </c>
      <c r="B159" s="182" t="s">
        <v>1125</v>
      </c>
      <c r="C159" s="186" t="s">
        <v>13788</v>
      </c>
      <c r="D159" s="230" t="s">
        <v>13788</v>
      </c>
      <c r="E159" s="182" t="s">
        <v>1088</v>
      </c>
      <c r="F159" s="182" t="s">
        <v>13789</v>
      </c>
      <c r="G159" s="182" t="s">
        <v>13240</v>
      </c>
      <c r="H159" s="183">
        <v>0</v>
      </c>
      <c r="I159" s="184" t="s">
        <v>13825</v>
      </c>
      <c r="J159" s="184" t="s">
        <v>2571</v>
      </c>
      <c r="K159" s="224"/>
      <c r="L159" s="224"/>
      <c r="M159" s="224"/>
      <c r="N159" s="224"/>
      <c r="O159" s="224" t="s">
        <v>15809</v>
      </c>
      <c r="P159" s="185"/>
      <c r="Q159" s="225"/>
      <c r="R159" s="182" t="s">
        <v>13788</v>
      </c>
      <c r="S159" s="181" t="s">
        <v>12456</v>
      </c>
      <c r="T159" s="181" t="s">
        <v>2570</v>
      </c>
      <c r="U159" s="201"/>
      <c r="V159" s="226">
        <v>85</v>
      </c>
      <c r="X159" s="227">
        <v>0</v>
      </c>
      <c r="AB159" s="228" t="s">
        <v>16075</v>
      </c>
    </row>
    <row r="160" spans="1:28" s="227" customFormat="1" ht="54">
      <c r="A160" s="181" t="s">
        <v>13184</v>
      </c>
      <c r="B160" s="182" t="s">
        <v>1126</v>
      </c>
      <c r="C160" s="186" t="s">
        <v>13183</v>
      </c>
      <c r="D160" s="230" t="s">
        <v>13183</v>
      </c>
      <c r="E160" s="182" t="s">
        <v>2432</v>
      </c>
      <c r="F160" s="182" t="s">
        <v>13184</v>
      </c>
      <c r="G160" s="182" t="s">
        <v>13240</v>
      </c>
      <c r="H160" s="183">
        <v>0</v>
      </c>
      <c r="I160" s="184" t="s">
        <v>13185</v>
      </c>
      <c r="J160" s="184" t="s">
        <v>1737</v>
      </c>
      <c r="K160" s="224"/>
      <c r="L160" s="224"/>
      <c r="M160" s="224"/>
      <c r="N160" s="224"/>
      <c r="O160" s="224" t="s">
        <v>15809</v>
      </c>
      <c r="P160" s="185"/>
      <c r="Q160" s="225"/>
      <c r="R160" s="182" t="s">
        <v>13183</v>
      </c>
      <c r="S160" s="181" t="s">
        <v>12687</v>
      </c>
      <c r="T160" s="181" t="s">
        <v>11935</v>
      </c>
      <c r="U160" s="201"/>
      <c r="V160" s="226">
        <v>527</v>
      </c>
      <c r="X160" s="227">
        <v>0</v>
      </c>
      <c r="AB160" s="228" t="s">
        <v>16076</v>
      </c>
    </row>
    <row r="161" spans="1:28" s="227" customFormat="1" ht="216">
      <c r="A161" s="181" t="s">
        <v>1392</v>
      </c>
      <c r="B161" s="182" t="s">
        <v>1127</v>
      </c>
      <c r="C161" s="186" t="s">
        <v>2168</v>
      </c>
      <c r="D161" s="230" t="s">
        <v>2168</v>
      </c>
      <c r="E161" s="182" t="s">
        <v>1096</v>
      </c>
      <c r="F161" s="182" t="s">
        <v>1392</v>
      </c>
      <c r="G161" s="182" t="s">
        <v>13240</v>
      </c>
      <c r="H161" s="183">
        <v>0</v>
      </c>
      <c r="I161" s="184" t="s">
        <v>1732</v>
      </c>
      <c r="J161" s="184" t="s">
        <v>13623</v>
      </c>
      <c r="K161" s="224"/>
      <c r="L161" s="224"/>
      <c r="M161" s="224"/>
      <c r="N161" s="224"/>
      <c r="O161" s="224" t="s">
        <v>16077</v>
      </c>
      <c r="P161" s="185"/>
      <c r="Q161" s="225"/>
      <c r="R161" s="182" t="s">
        <v>2168</v>
      </c>
      <c r="S161" s="181" t="s">
        <v>12503</v>
      </c>
      <c r="T161" s="181" t="s">
        <v>13523</v>
      </c>
      <c r="U161" s="201"/>
      <c r="V161" s="226">
        <v>331</v>
      </c>
      <c r="X161" s="227">
        <v>0</v>
      </c>
      <c r="AB161" s="228" t="s">
        <v>16078</v>
      </c>
    </row>
    <row r="162" spans="1:28" s="227" customFormat="1" ht="216">
      <c r="A162" s="181" t="s">
        <v>15493</v>
      </c>
      <c r="B162" s="182" t="s">
        <v>1126</v>
      </c>
      <c r="C162" s="186" t="s">
        <v>15492</v>
      </c>
      <c r="D162" s="230" t="s">
        <v>15492</v>
      </c>
      <c r="E162" s="182" t="s">
        <v>1101</v>
      </c>
      <c r="F162" s="182" t="s">
        <v>15493</v>
      </c>
      <c r="G162" s="182" t="s">
        <v>13240</v>
      </c>
      <c r="H162" s="183">
        <v>0</v>
      </c>
      <c r="I162" s="184" t="s">
        <v>15143</v>
      </c>
      <c r="J162" s="184" t="s">
        <v>12852</v>
      </c>
      <c r="K162" s="224"/>
      <c r="L162" s="224"/>
      <c r="M162" s="224"/>
      <c r="N162" s="224"/>
      <c r="O162" s="224" t="s">
        <v>16079</v>
      </c>
      <c r="P162" s="185"/>
      <c r="Q162" s="225"/>
      <c r="R162" s="182" t="s">
        <v>15492</v>
      </c>
      <c r="S162" s="181" t="s">
        <v>12556</v>
      </c>
      <c r="T162" s="181" t="s">
        <v>6050</v>
      </c>
      <c r="U162" s="201"/>
      <c r="V162" s="226">
        <v>503</v>
      </c>
      <c r="X162" s="227">
        <v>0</v>
      </c>
      <c r="AB162" s="228" t="s">
        <v>16080</v>
      </c>
    </row>
    <row r="163" spans="1:28" s="227" customFormat="1" ht="94.5">
      <c r="A163" s="181" t="s">
        <v>2529</v>
      </c>
      <c r="B163" s="182" t="s">
        <v>1126</v>
      </c>
      <c r="C163" s="186" t="s">
        <v>2528</v>
      </c>
      <c r="D163" s="230" t="s">
        <v>2528</v>
      </c>
      <c r="E163" s="182" t="s">
        <v>1096</v>
      </c>
      <c r="F163" s="182" t="s">
        <v>2529</v>
      </c>
      <c r="G163" s="182" t="s">
        <v>13240</v>
      </c>
      <c r="H163" s="183">
        <v>0</v>
      </c>
      <c r="I163" s="184" t="s">
        <v>1824</v>
      </c>
      <c r="J163" s="184" t="s">
        <v>13624</v>
      </c>
      <c r="K163" s="224"/>
      <c r="L163" s="224"/>
      <c r="M163" s="224"/>
      <c r="N163" s="224"/>
      <c r="O163" s="224" t="s">
        <v>15809</v>
      </c>
      <c r="P163" s="185"/>
      <c r="Q163" s="225"/>
      <c r="R163" s="182" t="s">
        <v>2528</v>
      </c>
      <c r="S163" s="181" t="s">
        <v>12503</v>
      </c>
      <c r="T163" s="181" t="s">
        <v>13524</v>
      </c>
      <c r="U163" s="201"/>
      <c r="V163" s="226">
        <v>439</v>
      </c>
      <c r="X163" s="227">
        <v>0</v>
      </c>
      <c r="AB163" s="228" t="s">
        <v>16081</v>
      </c>
    </row>
    <row r="164" spans="1:28" s="227" customFormat="1" ht="54">
      <c r="A164" s="181" t="s">
        <v>733</v>
      </c>
      <c r="B164" s="182" t="s">
        <v>1125</v>
      </c>
      <c r="C164" s="186" t="s">
        <v>2163</v>
      </c>
      <c r="D164" s="230" t="s">
        <v>2163</v>
      </c>
      <c r="E164" s="182" t="s">
        <v>1104</v>
      </c>
      <c r="F164" s="182" t="s">
        <v>733</v>
      </c>
      <c r="G164" s="182" t="s">
        <v>13240</v>
      </c>
      <c r="H164" s="183">
        <v>0</v>
      </c>
      <c r="I164" s="184" t="s">
        <v>1669</v>
      </c>
      <c r="J164" s="184" t="s">
        <v>1580</v>
      </c>
      <c r="K164" s="224"/>
      <c r="L164" s="224"/>
      <c r="M164" s="224"/>
      <c r="N164" s="224"/>
      <c r="O164" s="224" t="s">
        <v>16082</v>
      </c>
      <c r="P164" s="185"/>
      <c r="Q164" s="225"/>
      <c r="R164" s="182" t="s">
        <v>2163</v>
      </c>
      <c r="S164" s="181" t="s">
        <v>12569</v>
      </c>
      <c r="T164" s="181" t="s">
        <v>6640</v>
      </c>
      <c r="U164" s="201"/>
      <c r="V164" s="226">
        <v>283</v>
      </c>
      <c r="X164" s="227">
        <v>0</v>
      </c>
      <c r="AB164" s="228" t="s">
        <v>16083</v>
      </c>
    </row>
    <row r="165" spans="1:28" s="227" customFormat="1" ht="94.5">
      <c r="A165" s="181" t="s">
        <v>141</v>
      </c>
      <c r="B165" s="182" t="s">
        <v>1128</v>
      </c>
      <c r="C165" s="186" t="s">
        <v>152</v>
      </c>
      <c r="D165" s="230" t="s">
        <v>152</v>
      </c>
      <c r="E165" s="182" t="s">
        <v>1096</v>
      </c>
      <c r="F165" s="182" t="s">
        <v>141</v>
      </c>
      <c r="G165" s="182" t="s">
        <v>13240</v>
      </c>
      <c r="H165" s="183">
        <v>0</v>
      </c>
      <c r="I165" s="184" t="s">
        <v>1773</v>
      </c>
      <c r="J165" s="184" t="s">
        <v>13619</v>
      </c>
      <c r="K165" s="224"/>
      <c r="L165" s="224"/>
      <c r="M165" s="224"/>
      <c r="N165" s="224"/>
      <c r="O165" s="224" t="s">
        <v>16084</v>
      </c>
      <c r="P165" s="185"/>
      <c r="Q165" s="225"/>
      <c r="R165" s="182" t="s">
        <v>152</v>
      </c>
      <c r="S165" s="181" t="s">
        <v>12503</v>
      </c>
      <c r="T165" s="181" t="s">
        <v>13519</v>
      </c>
      <c r="U165" s="201"/>
      <c r="V165" s="226">
        <v>600</v>
      </c>
      <c r="X165" s="227">
        <v>0</v>
      </c>
      <c r="AB165" s="228" t="s">
        <v>16085</v>
      </c>
    </row>
    <row r="166" spans="1:28" s="227" customFormat="1" ht="216">
      <c r="A166" s="181" t="s">
        <v>755</v>
      </c>
      <c r="B166" s="182" t="s">
        <v>1127</v>
      </c>
      <c r="C166" s="186" t="s">
        <v>2526</v>
      </c>
      <c r="D166" s="230" t="s">
        <v>2526</v>
      </c>
      <c r="E166" s="182" t="s">
        <v>1099</v>
      </c>
      <c r="F166" s="182" t="s">
        <v>755</v>
      </c>
      <c r="G166" s="182" t="s">
        <v>13240</v>
      </c>
      <c r="H166" s="183">
        <v>0</v>
      </c>
      <c r="I166" s="184" t="s">
        <v>1728</v>
      </c>
      <c r="J166" s="184" t="s">
        <v>1729</v>
      </c>
      <c r="K166" s="224"/>
      <c r="L166" s="224"/>
      <c r="M166" s="224"/>
      <c r="N166" s="224"/>
      <c r="O166" s="224" t="s">
        <v>16086</v>
      </c>
      <c r="P166" s="185"/>
      <c r="Q166" s="225"/>
      <c r="R166" s="182" t="s">
        <v>2526</v>
      </c>
      <c r="S166" s="181" t="s">
        <v>12519</v>
      </c>
      <c r="T166" s="181" t="s">
        <v>16087</v>
      </c>
      <c r="U166" s="201"/>
      <c r="V166" s="226">
        <v>361</v>
      </c>
      <c r="X166" s="227">
        <v>0</v>
      </c>
      <c r="AB166" s="228" t="s">
        <v>16088</v>
      </c>
    </row>
    <row r="167" spans="1:28" s="227" customFormat="1" ht="229.5">
      <c r="A167" s="181" t="s">
        <v>1841</v>
      </c>
      <c r="B167" s="182" t="s">
        <v>1128</v>
      </c>
      <c r="C167" s="186" t="s">
        <v>1840</v>
      </c>
      <c r="D167" s="230" t="s">
        <v>1840</v>
      </c>
      <c r="E167" s="182" t="s">
        <v>2432</v>
      </c>
      <c r="F167" s="182" t="s">
        <v>1841</v>
      </c>
      <c r="G167" s="182" t="s">
        <v>13240</v>
      </c>
      <c r="H167" s="183">
        <v>0</v>
      </c>
      <c r="I167" s="184" t="s">
        <v>1842</v>
      </c>
      <c r="J167" s="184" t="s">
        <v>1617</v>
      </c>
      <c r="K167" s="224"/>
      <c r="L167" s="224"/>
      <c r="M167" s="224"/>
      <c r="N167" s="224"/>
      <c r="O167" s="224" t="s">
        <v>16089</v>
      </c>
      <c r="P167" s="185"/>
      <c r="Q167" s="225"/>
      <c r="R167" s="182" t="s">
        <v>1840</v>
      </c>
      <c r="S167" s="181" t="s">
        <v>12687</v>
      </c>
      <c r="T167" s="181" t="s">
        <v>11885</v>
      </c>
      <c r="U167" s="201"/>
      <c r="V167" s="226">
        <v>612</v>
      </c>
      <c r="X167" s="227">
        <v>0</v>
      </c>
      <c r="AB167" s="228" t="s">
        <v>16090</v>
      </c>
    </row>
    <row r="168" spans="1:28" s="227" customFormat="1" ht="283.5">
      <c r="A168" s="181" t="s">
        <v>784</v>
      </c>
      <c r="B168" s="182" t="s">
        <v>1126</v>
      </c>
      <c r="C168" s="186" t="s">
        <v>1027</v>
      </c>
      <c r="D168" s="230" t="s">
        <v>1027</v>
      </c>
      <c r="E168" s="182" t="s">
        <v>884</v>
      </c>
      <c r="F168" s="182" t="s">
        <v>784</v>
      </c>
      <c r="G168" s="182" t="s">
        <v>13240</v>
      </c>
      <c r="H168" s="183">
        <v>0</v>
      </c>
      <c r="I168" s="184" t="s">
        <v>1795</v>
      </c>
      <c r="J168" s="184" t="s">
        <v>1796</v>
      </c>
      <c r="K168" s="224"/>
      <c r="L168" s="224"/>
      <c r="M168" s="224"/>
      <c r="N168" s="224"/>
      <c r="O168" s="224" t="s">
        <v>16091</v>
      </c>
      <c r="P168" s="185"/>
      <c r="Q168" s="225"/>
      <c r="R168" s="182" t="s">
        <v>1027</v>
      </c>
      <c r="S168" s="181" t="s">
        <v>12672</v>
      </c>
      <c r="T168" s="181" t="s">
        <v>11151</v>
      </c>
      <c r="U168" s="201"/>
      <c r="V168" s="226">
        <v>523</v>
      </c>
      <c r="X168" s="227">
        <v>0</v>
      </c>
      <c r="AB168" s="228" t="s">
        <v>16092</v>
      </c>
    </row>
    <row r="169" spans="1:28" s="227" customFormat="1" ht="81">
      <c r="A169" s="181" t="s">
        <v>697</v>
      </c>
      <c r="B169" s="182" t="s">
        <v>1125</v>
      </c>
      <c r="C169" s="186" t="s">
        <v>2148</v>
      </c>
      <c r="D169" s="230" t="s">
        <v>2148</v>
      </c>
      <c r="E169" s="182" t="s">
        <v>1096</v>
      </c>
      <c r="F169" s="182" t="s">
        <v>697</v>
      </c>
      <c r="G169" s="182" t="s">
        <v>13240</v>
      </c>
      <c r="H169" s="183">
        <v>0</v>
      </c>
      <c r="I169" s="184" t="s">
        <v>1612</v>
      </c>
      <c r="J169" s="184" t="s">
        <v>13621</v>
      </c>
      <c r="K169" s="224"/>
      <c r="L169" s="224"/>
      <c r="M169" s="224"/>
      <c r="N169" s="224"/>
      <c r="O169" s="224" t="s">
        <v>15840</v>
      </c>
      <c r="P169" s="185"/>
      <c r="Q169" s="225"/>
      <c r="R169" s="182" t="s">
        <v>2148</v>
      </c>
      <c r="S169" s="181" t="s">
        <v>12503</v>
      </c>
      <c r="T169" s="181" t="s">
        <v>13521</v>
      </c>
      <c r="U169" s="201"/>
      <c r="V169" s="226">
        <v>156</v>
      </c>
      <c r="X169" s="227">
        <v>0</v>
      </c>
      <c r="AB169" s="228" t="s">
        <v>16093</v>
      </c>
    </row>
    <row r="170" spans="1:28" s="227" customFormat="1" ht="67.5">
      <c r="A170" s="181" t="s">
        <v>15457</v>
      </c>
      <c r="B170" s="182" t="s">
        <v>1125</v>
      </c>
      <c r="C170" s="186" t="s">
        <v>15456</v>
      </c>
      <c r="D170" s="230" t="s">
        <v>15456</v>
      </c>
      <c r="E170" s="182" t="s">
        <v>1096</v>
      </c>
      <c r="F170" s="182" t="s">
        <v>15457</v>
      </c>
      <c r="G170" s="182" t="s">
        <v>13240</v>
      </c>
      <c r="H170" s="183">
        <v>0</v>
      </c>
      <c r="I170" s="184" t="s">
        <v>15138</v>
      </c>
      <c r="J170" s="184" t="s">
        <v>16094</v>
      </c>
      <c r="K170" s="224"/>
      <c r="L170" s="224"/>
      <c r="M170" s="224"/>
      <c r="N170" s="224"/>
      <c r="O170" s="224" t="s">
        <v>15809</v>
      </c>
      <c r="P170" s="185"/>
      <c r="Q170" s="225"/>
      <c r="R170" s="182" t="s">
        <v>15456</v>
      </c>
      <c r="S170" s="181" t="s">
        <v>12503</v>
      </c>
      <c r="T170" s="181" t="s">
        <v>15984</v>
      </c>
      <c r="U170" s="201"/>
      <c r="V170" s="226">
        <v>248</v>
      </c>
      <c r="X170" s="227">
        <v>0</v>
      </c>
      <c r="AB170" s="228" t="s">
        <v>16095</v>
      </c>
    </row>
    <row r="171" spans="1:28" s="227" customFormat="1" ht="216">
      <c r="A171" s="181" t="s">
        <v>15544</v>
      </c>
      <c r="B171" s="182" t="s">
        <v>1126</v>
      </c>
      <c r="C171" s="186" t="s">
        <v>1850</v>
      </c>
      <c r="D171" s="230" t="s">
        <v>15543</v>
      </c>
      <c r="E171" s="182" t="s">
        <v>1101</v>
      </c>
      <c r="F171" s="182" t="s">
        <v>15544</v>
      </c>
      <c r="G171" s="182" t="s">
        <v>13240</v>
      </c>
      <c r="H171" s="183" t="s">
        <v>15984</v>
      </c>
      <c r="I171" s="184" t="s">
        <v>15984</v>
      </c>
      <c r="J171" s="184" t="s">
        <v>15984</v>
      </c>
      <c r="K171" s="224"/>
      <c r="L171" s="224"/>
      <c r="M171" s="224"/>
      <c r="N171" s="224"/>
      <c r="O171" s="224" t="s">
        <v>16096</v>
      </c>
      <c r="P171" s="185"/>
      <c r="Q171" s="225"/>
      <c r="R171" s="182" t="s">
        <v>15984</v>
      </c>
      <c r="S171" s="181" t="s">
        <v>12556</v>
      </c>
      <c r="T171" s="181" t="s">
        <v>15984</v>
      </c>
      <c r="U171" s="201"/>
      <c r="V171" s="226" t="e">
        <v>#N/A</v>
      </c>
      <c r="X171" s="227">
        <v>0</v>
      </c>
      <c r="AB171" s="228" t="s">
        <v>15986</v>
      </c>
    </row>
    <row r="172" spans="1:28" s="227" customFormat="1" ht="54">
      <c r="A172" s="181" t="s">
        <v>15118</v>
      </c>
      <c r="B172" s="182" t="s">
        <v>1126</v>
      </c>
      <c r="C172" s="186" t="s">
        <v>15117</v>
      </c>
      <c r="D172" s="230" t="s">
        <v>15117</v>
      </c>
      <c r="E172" s="182" t="s">
        <v>1101</v>
      </c>
      <c r="F172" s="182" t="s">
        <v>15118</v>
      </c>
      <c r="G172" s="182" t="s">
        <v>13240</v>
      </c>
      <c r="H172" s="183">
        <v>0</v>
      </c>
      <c r="I172" s="184" t="s">
        <v>15150</v>
      </c>
      <c r="J172" s="184" t="s">
        <v>12852</v>
      </c>
      <c r="K172" s="224"/>
      <c r="L172" s="224"/>
      <c r="M172" s="224"/>
      <c r="N172" s="224"/>
      <c r="O172" s="224" t="s">
        <v>16097</v>
      </c>
      <c r="P172" s="185"/>
      <c r="Q172" s="225"/>
      <c r="R172" s="182" t="s">
        <v>15117</v>
      </c>
      <c r="S172" s="181" t="s">
        <v>12556</v>
      </c>
      <c r="T172" s="181" t="s">
        <v>6050</v>
      </c>
      <c r="U172" s="201"/>
      <c r="V172" s="226">
        <v>507</v>
      </c>
      <c r="X172" s="227">
        <v>0</v>
      </c>
      <c r="AB172" s="228" t="s">
        <v>16098</v>
      </c>
    </row>
    <row r="173" spans="1:28" s="227" customFormat="1" ht="229.5">
      <c r="A173" s="181" t="s">
        <v>139</v>
      </c>
      <c r="B173" s="182" t="s">
        <v>1126</v>
      </c>
      <c r="C173" s="186" t="s">
        <v>2167</v>
      </c>
      <c r="D173" s="230" t="s">
        <v>2167</v>
      </c>
      <c r="E173" s="182" t="s">
        <v>1092</v>
      </c>
      <c r="F173" s="182" t="s">
        <v>139</v>
      </c>
      <c r="G173" s="182" t="s">
        <v>13240</v>
      </c>
      <c r="H173" s="183">
        <v>0</v>
      </c>
      <c r="I173" s="184" t="s">
        <v>1721</v>
      </c>
      <c r="J173" s="184" t="s">
        <v>1547</v>
      </c>
      <c r="K173" s="224"/>
      <c r="L173" s="224"/>
      <c r="M173" s="224"/>
      <c r="N173" s="224"/>
      <c r="O173" s="224" t="s">
        <v>16099</v>
      </c>
      <c r="P173" s="185"/>
      <c r="Q173" s="225"/>
      <c r="R173" s="182" t="s">
        <v>2167</v>
      </c>
      <c r="S173" s="181" t="s">
        <v>12486</v>
      </c>
      <c r="T173" s="181" t="s">
        <v>3434</v>
      </c>
      <c r="U173" s="201"/>
      <c r="V173" s="226">
        <v>456</v>
      </c>
      <c r="X173" s="227">
        <v>0</v>
      </c>
      <c r="AB173" s="228" t="s">
        <v>16100</v>
      </c>
    </row>
    <row r="174" spans="1:28" s="227" customFormat="1" ht="94.5">
      <c r="A174" s="181" t="s">
        <v>664</v>
      </c>
      <c r="B174" s="182" t="s">
        <v>1125</v>
      </c>
      <c r="C174" s="186" t="s">
        <v>2240</v>
      </c>
      <c r="D174" s="230" t="s">
        <v>2240</v>
      </c>
      <c r="E174" s="182" t="s">
        <v>1093</v>
      </c>
      <c r="F174" s="182" t="s">
        <v>664</v>
      </c>
      <c r="G174" s="182" t="s">
        <v>13240</v>
      </c>
      <c r="H174" s="183">
        <v>0</v>
      </c>
      <c r="I174" s="184" t="s">
        <v>1561</v>
      </c>
      <c r="J174" s="184" t="s">
        <v>1562</v>
      </c>
      <c r="K174" s="224"/>
      <c r="L174" s="224"/>
      <c r="M174" s="224"/>
      <c r="N174" s="224"/>
      <c r="O174" s="224" t="s">
        <v>16101</v>
      </c>
      <c r="P174" s="185"/>
      <c r="Q174" s="225"/>
      <c r="R174" s="182" t="s">
        <v>2240</v>
      </c>
      <c r="S174" s="181" t="s">
        <v>12493</v>
      </c>
      <c r="T174" s="181" t="s">
        <v>3681</v>
      </c>
      <c r="U174" s="201"/>
      <c r="V174" s="226">
        <v>47</v>
      </c>
      <c r="X174" s="227">
        <v>0</v>
      </c>
      <c r="AB174" s="228" t="s">
        <v>16102</v>
      </c>
    </row>
    <row r="175" spans="1:28" s="227" customFormat="1" ht="229.5">
      <c r="A175" s="181" t="s">
        <v>751</v>
      </c>
      <c r="B175" s="182" t="s">
        <v>1127</v>
      </c>
      <c r="C175" s="186" t="s">
        <v>15467</v>
      </c>
      <c r="D175" s="230" t="s">
        <v>15467</v>
      </c>
      <c r="E175" s="182" t="s">
        <v>1092</v>
      </c>
      <c r="F175" s="182" t="s">
        <v>751</v>
      </c>
      <c r="G175" s="182" t="s">
        <v>13240</v>
      </c>
      <c r="H175" s="183">
        <v>0</v>
      </c>
      <c r="I175" s="184" t="s">
        <v>1721</v>
      </c>
      <c r="J175" s="184" t="s">
        <v>1547</v>
      </c>
      <c r="K175" s="224"/>
      <c r="L175" s="224"/>
      <c r="M175" s="224"/>
      <c r="N175" s="224"/>
      <c r="O175" s="224" t="s">
        <v>16103</v>
      </c>
      <c r="P175" s="185"/>
      <c r="Q175" s="225"/>
      <c r="R175" s="182" t="s">
        <v>15467</v>
      </c>
      <c r="S175" s="181" t="s">
        <v>12486</v>
      </c>
      <c r="T175" s="181" t="s">
        <v>3434</v>
      </c>
      <c r="U175" s="201"/>
      <c r="V175" s="226">
        <v>324</v>
      </c>
      <c r="X175" s="227">
        <v>0</v>
      </c>
      <c r="AB175" s="228" t="s">
        <v>16104</v>
      </c>
    </row>
    <row r="176" spans="1:28" s="227" customFormat="1" ht="94.5">
      <c r="A176" s="181" t="s">
        <v>787</v>
      </c>
      <c r="B176" s="182" t="s">
        <v>1126</v>
      </c>
      <c r="C176" s="186" t="s">
        <v>15472</v>
      </c>
      <c r="D176" s="230" t="s">
        <v>2342</v>
      </c>
      <c r="E176" s="182" t="s">
        <v>1096</v>
      </c>
      <c r="F176" s="182" t="s">
        <v>787</v>
      </c>
      <c r="G176" s="182" t="s">
        <v>13240</v>
      </c>
      <c r="H176" s="183">
        <v>0</v>
      </c>
      <c r="I176" s="184" t="s">
        <v>2446</v>
      </c>
      <c r="J176" s="184" t="s">
        <v>13628</v>
      </c>
      <c r="K176" s="224"/>
      <c r="L176" s="224"/>
      <c r="M176" s="224"/>
      <c r="N176" s="224"/>
      <c r="O176" s="224" t="s">
        <v>16105</v>
      </c>
      <c r="P176" s="185"/>
      <c r="Q176" s="225"/>
      <c r="R176" s="182" t="s">
        <v>15472</v>
      </c>
      <c r="S176" s="181" t="s">
        <v>12503</v>
      </c>
      <c r="T176" s="181" t="s">
        <v>13528</v>
      </c>
      <c r="U176" s="201"/>
      <c r="V176" s="226">
        <v>526</v>
      </c>
      <c r="X176" s="227">
        <v>0</v>
      </c>
      <c r="AB176" s="228" t="s">
        <v>16106</v>
      </c>
    </row>
    <row r="177" spans="1:28" s="227" customFormat="1" ht="67.5">
      <c r="A177" s="181" t="s">
        <v>13791</v>
      </c>
      <c r="B177" s="182" t="s">
        <v>1125</v>
      </c>
      <c r="C177" s="186" t="s">
        <v>13790</v>
      </c>
      <c r="D177" s="230" t="s">
        <v>13790</v>
      </c>
      <c r="E177" s="182" t="s">
        <v>1088</v>
      </c>
      <c r="F177" s="182" t="s">
        <v>13791</v>
      </c>
      <c r="G177" s="182" t="s">
        <v>13240</v>
      </c>
      <c r="H177" s="183">
        <v>0</v>
      </c>
      <c r="I177" s="184" t="s">
        <v>1704</v>
      </c>
      <c r="J177" s="184" t="s">
        <v>2573</v>
      </c>
      <c r="K177" s="224"/>
      <c r="L177" s="224"/>
      <c r="M177" s="224"/>
      <c r="N177" s="224"/>
      <c r="O177" s="224" t="s">
        <v>15809</v>
      </c>
      <c r="P177" s="185"/>
      <c r="Q177" s="225"/>
      <c r="R177" s="182" t="s">
        <v>13790</v>
      </c>
      <c r="S177" s="181" t="s">
        <v>12456</v>
      </c>
      <c r="T177" s="181" t="s">
        <v>2572</v>
      </c>
      <c r="U177" s="201"/>
      <c r="V177" s="226">
        <v>118</v>
      </c>
      <c r="X177" s="227">
        <v>0</v>
      </c>
      <c r="AB177" s="228" t="s">
        <v>16107</v>
      </c>
    </row>
    <row r="178" spans="1:28" s="227" customFormat="1" ht="67.5">
      <c r="A178" s="181" t="s">
        <v>732</v>
      </c>
      <c r="B178" s="182" t="s">
        <v>1125</v>
      </c>
      <c r="C178" s="186" t="s">
        <v>15048</v>
      </c>
      <c r="D178" s="230" t="s">
        <v>15048</v>
      </c>
      <c r="E178" s="182" t="s">
        <v>1096</v>
      </c>
      <c r="F178" s="182" t="s">
        <v>732</v>
      </c>
      <c r="G178" s="182" t="s">
        <v>13240</v>
      </c>
      <c r="H178" s="183">
        <v>0</v>
      </c>
      <c r="I178" s="184" t="s">
        <v>1655</v>
      </c>
      <c r="J178" s="184" t="s">
        <v>13620</v>
      </c>
      <c r="K178" s="224"/>
      <c r="L178" s="224"/>
      <c r="M178" s="224"/>
      <c r="N178" s="224"/>
      <c r="O178" s="224" t="s">
        <v>16108</v>
      </c>
      <c r="P178" s="185"/>
      <c r="Q178" s="225"/>
      <c r="R178" s="182" t="s">
        <v>15048</v>
      </c>
      <c r="S178" s="181" t="s">
        <v>12503</v>
      </c>
      <c r="T178" s="181" t="s">
        <v>13520</v>
      </c>
      <c r="U178" s="201"/>
      <c r="V178" s="226">
        <v>239</v>
      </c>
      <c r="X178" s="227">
        <v>0</v>
      </c>
      <c r="AB178" s="228" t="s">
        <v>16109</v>
      </c>
    </row>
    <row r="179" spans="1:28" s="227" customFormat="1" ht="229.5">
      <c r="A179" s="181" t="s">
        <v>761</v>
      </c>
      <c r="B179" s="182" t="s">
        <v>1127</v>
      </c>
      <c r="C179" s="186" t="s">
        <v>1735</v>
      </c>
      <c r="D179" s="230" t="s">
        <v>1735</v>
      </c>
      <c r="E179" s="182" t="s">
        <v>2432</v>
      </c>
      <c r="F179" s="182" t="s">
        <v>761</v>
      </c>
      <c r="G179" s="182" t="s">
        <v>13240</v>
      </c>
      <c r="H179" s="183">
        <v>0</v>
      </c>
      <c r="I179" s="184" t="s">
        <v>1736</v>
      </c>
      <c r="J179" s="184" t="s">
        <v>1737</v>
      </c>
      <c r="K179" s="224"/>
      <c r="L179" s="224"/>
      <c r="M179" s="224"/>
      <c r="N179" s="224"/>
      <c r="O179" s="224" t="s">
        <v>16110</v>
      </c>
      <c r="P179" s="185"/>
      <c r="Q179" s="225"/>
      <c r="R179" s="182" t="s">
        <v>1735</v>
      </c>
      <c r="S179" s="181" t="s">
        <v>12687</v>
      </c>
      <c r="T179" s="181" t="s">
        <v>11935</v>
      </c>
      <c r="U179" s="201"/>
      <c r="V179" s="226">
        <v>378</v>
      </c>
      <c r="X179" s="227">
        <v>0</v>
      </c>
      <c r="AB179" s="228" t="s">
        <v>16111</v>
      </c>
    </row>
    <row r="180" spans="1:28" s="227" customFormat="1" ht="121.5">
      <c r="A180" s="181" t="s">
        <v>2137</v>
      </c>
      <c r="B180" s="182" t="s">
        <v>1126</v>
      </c>
      <c r="C180" s="186" t="s">
        <v>2136</v>
      </c>
      <c r="D180" s="230" t="s">
        <v>2136</v>
      </c>
      <c r="E180" s="182" t="s">
        <v>888</v>
      </c>
      <c r="F180" s="182" t="s">
        <v>2137</v>
      </c>
      <c r="G180" s="182" t="s">
        <v>13240</v>
      </c>
      <c r="H180" s="183">
        <v>0</v>
      </c>
      <c r="I180" s="184" t="s">
        <v>1810</v>
      </c>
      <c r="J180" s="184" t="s">
        <v>12128</v>
      </c>
      <c r="K180" s="224"/>
      <c r="L180" s="224"/>
      <c r="M180" s="224"/>
      <c r="N180" s="224"/>
      <c r="O180" s="224" t="s">
        <v>16112</v>
      </c>
      <c r="P180" s="185"/>
      <c r="Q180" s="225"/>
      <c r="R180" s="182" t="s">
        <v>2136</v>
      </c>
      <c r="S180" s="181" t="s">
        <v>12695</v>
      </c>
      <c r="T180" s="181" t="s">
        <v>12127</v>
      </c>
      <c r="U180" s="201"/>
      <c r="V180" s="226">
        <v>394</v>
      </c>
      <c r="X180" s="227">
        <v>0</v>
      </c>
      <c r="AB180" s="228" t="s">
        <v>16113</v>
      </c>
    </row>
    <row r="181" spans="1:28" s="227" customFormat="1" ht="94.5">
      <c r="A181" s="181" t="s">
        <v>13862</v>
      </c>
      <c r="B181" s="182" t="s">
        <v>1125</v>
      </c>
      <c r="C181" s="186" t="s">
        <v>13841</v>
      </c>
      <c r="D181" s="230" t="s">
        <v>13841</v>
      </c>
      <c r="E181" s="182" t="s">
        <v>1104</v>
      </c>
      <c r="F181" s="182" t="s">
        <v>13862</v>
      </c>
      <c r="G181" s="182" t="s">
        <v>13240</v>
      </c>
      <c r="H181" s="183">
        <v>0</v>
      </c>
      <c r="I181" s="184" t="s">
        <v>6687</v>
      </c>
      <c r="J181" s="184" t="s">
        <v>6687</v>
      </c>
      <c r="K181" s="224"/>
      <c r="L181" s="224"/>
      <c r="M181" s="224"/>
      <c r="N181" s="224"/>
      <c r="O181" s="224" t="s">
        <v>15809</v>
      </c>
      <c r="P181" s="185"/>
      <c r="Q181" s="225"/>
      <c r="R181" s="182" t="s">
        <v>13841</v>
      </c>
      <c r="S181" s="181" t="s">
        <v>12569</v>
      </c>
      <c r="T181" s="181" t="s">
        <v>6686</v>
      </c>
      <c r="U181" s="201"/>
      <c r="V181" s="226">
        <v>75</v>
      </c>
      <c r="X181" s="227">
        <v>0</v>
      </c>
      <c r="AB181" s="228" t="s">
        <v>16114</v>
      </c>
    </row>
    <row r="182" spans="1:28" s="227" customFormat="1" ht="54">
      <c r="A182" s="181" t="s">
        <v>765</v>
      </c>
      <c r="B182" s="182" t="s">
        <v>1126</v>
      </c>
      <c r="C182" s="186" t="s">
        <v>12426</v>
      </c>
      <c r="D182" s="230" t="s">
        <v>12426</v>
      </c>
      <c r="E182" s="182" t="s">
        <v>1092</v>
      </c>
      <c r="F182" s="182" t="s">
        <v>765</v>
      </c>
      <c r="G182" s="182" t="s">
        <v>13240</v>
      </c>
      <c r="H182" s="183">
        <v>0</v>
      </c>
      <c r="I182" s="184" t="s">
        <v>1766</v>
      </c>
      <c r="J182" s="184" t="s">
        <v>1770</v>
      </c>
      <c r="K182" s="224"/>
      <c r="L182" s="224"/>
      <c r="M182" s="224"/>
      <c r="N182" s="224"/>
      <c r="O182" s="224" t="s">
        <v>16115</v>
      </c>
      <c r="P182" s="185"/>
      <c r="Q182" s="225"/>
      <c r="R182" s="182" t="s">
        <v>12426</v>
      </c>
      <c r="S182" s="181" t="s">
        <v>12486</v>
      </c>
      <c r="T182" s="181" t="s">
        <v>3459</v>
      </c>
      <c r="U182" s="201"/>
      <c r="V182" s="226">
        <v>422</v>
      </c>
      <c r="X182" s="227">
        <v>0</v>
      </c>
      <c r="AB182" s="228" t="s">
        <v>16116</v>
      </c>
    </row>
    <row r="183" spans="1:28" s="227" customFormat="1" ht="67.5">
      <c r="A183" s="181" t="s">
        <v>1694</v>
      </c>
      <c r="B183" s="182" t="s">
        <v>1125</v>
      </c>
      <c r="C183" s="186" t="s">
        <v>1693</v>
      </c>
      <c r="D183" s="230" t="s">
        <v>1693</v>
      </c>
      <c r="E183" s="182" t="s">
        <v>2432</v>
      </c>
      <c r="F183" s="182" t="s">
        <v>1694</v>
      </c>
      <c r="G183" s="182" t="s">
        <v>13240</v>
      </c>
      <c r="H183" s="183">
        <v>0</v>
      </c>
      <c r="I183" s="184" t="s">
        <v>1538</v>
      </c>
      <c r="J183" s="184" t="s">
        <v>1539</v>
      </c>
      <c r="K183" s="224"/>
      <c r="L183" s="224"/>
      <c r="M183" s="224"/>
      <c r="N183" s="224"/>
      <c r="O183" s="224" t="s">
        <v>16117</v>
      </c>
      <c r="P183" s="185"/>
      <c r="Q183" s="225"/>
      <c r="R183" s="182" t="s">
        <v>1693</v>
      </c>
      <c r="S183" s="181" t="s">
        <v>12687</v>
      </c>
      <c r="T183" s="181" t="s">
        <v>11886</v>
      </c>
      <c r="U183" s="201"/>
      <c r="V183" s="226">
        <v>88</v>
      </c>
      <c r="X183" s="227">
        <v>0</v>
      </c>
      <c r="AB183" s="228" t="s">
        <v>16118</v>
      </c>
    </row>
    <row r="184" spans="1:28" s="227" customFormat="1" ht="81">
      <c r="A184" s="181" t="s">
        <v>708</v>
      </c>
      <c r="B184" s="182" t="s">
        <v>1125</v>
      </c>
      <c r="C184" s="186" t="s">
        <v>1159</v>
      </c>
      <c r="D184" s="230" t="s">
        <v>1159</v>
      </c>
      <c r="E184" s="182" t="s">
        <v>1104</v>
      </c>
      <c r="F184" s="182" t="s">
        <v>708</v>
      </c>
      <c r="G184" s="182" t="s">
        <v>13240</v>
      </c>
      <c r="H184" s="183">
        <v>0</v>
      </c>
      <c r="I184" s="184" t="s">
        <v>1541</v>
      </c>
      <c r="J184" s="184" t="s">
        <v>1541</v>
      </c>
      <c r="K184" s="224"/>
      <c r="L184" s="224"/>
      <c r="M184" s="224"/>
      <c r="N184" s="224"/>
      <c r="O184" s="224" t="s">
        <v>16119</v>
      </c>
      <c r="P184" s="185"/>
      <c r="Q184" s="225"/>
      <c r="R184" s="182" t="s">
        <v>1159</v>
      </c>
      <c r="S184" s="181" t="s">
        <v>12569</v>
      </c>
      <c r="T184" s="181" t="s">
        <v>6678</v>
      </c>
      <c r="U184" s="201"/>
      <c r="V184" s="226">
        <v>182</v>
      </c>
      <c r="X184" s="227">
        <v>0</v>
      </c>
      <c r="AB184" s="228" t="s">
        <v>16120</v>
      </c>
    </row>
    <row r="185" spans="1:28" s="227" customFormat="1" ht="27">
      <c r="A185" s="181" t="s">
        <v>684</v>
      </c>
      <c r="B185" s="182" t="s">
        <v>1125</v>
      </c>
      <c r="C185" s="186" t="s">
        <v>904</v>
      </c>
      <c r="D185" s="230" t="s">
        <v>904</v>
      </c>
      <c r="E185" s="182" t="s">
        <v>1104</v>
      </c>
      <c r="F185" s="182" t="s">
        <v>684</v>
      </c>
      <c r="G185" s="182" t="s">
        <v>13240</v>
      </c>
      <c r="H185" s="183">
        <v>0</v>
      </c>
      <c r="I185" s="184" t="s">
        <v>1596</v>
      </c>
      <c r="J185" s="184" t="s">
        <v>1596</v>
      </c>
      <c r="K185" s="224"/>
      <c r="L185" s="224"/>
      <c r="M185" s="224"/>
      <c r="N185" s="224"/>
      <c r="O185" s="224" t="s">
        <v>16121</v>
      </c>
      <c r="P185" s="185"/>
      <c r="Q185" s="225"/>
      <c r="R185" s="182" t="s">
        <v>904</v>
      </c>
      <c r="S185" s="181" t="s">
        <v>12569</v>
      </c>
      <c r="T185" s="181" t="s">
        <v>6696</v>
      </c>
      <c r="U185" s="201"/>
      <c r="V185" s="226">
        <v>123</v>
      </c>
      <c r="X185" s="227">
        <v>0</v>
      </c>
      <c r="AB185" s="228" t="s">
        <v>16122</v>
      </c>
    </row>
    <row r="186" spans="1:28" s="227" customFormat="1" ht="54">
      <c r="A186" s="181" t="s">
        <v>15505</v>
      </c>
      <c r="B186" s="182" t="s">
        <v>1128</v>
      </c>
      <c r="C186" s="186" t="s">
        <v>15504</v>
      </c>
      <c r="D186" s="230" t="s">
        <v>15504</v>
      </c>
      <c r="E186" s="182" t="s">
        <v>1107</v>
      </c>
      <c r="F186" s="182" t="s">
        <v>15505</v>
      </c>
      <c r="G186" s="182" t="s">
        <v>13240</v>
      </c>
      <c r="H186" s="183">
        <v>0</v>
      </c>
      <c r="I186" s="184" t="s">
        <v>15506</v>
      </c>
      <c r="J186" s="184" t="s">
        <v>12869</v>
      </c>
      <c r="K186" s="224"/>
      <c r="L186" s="224"/>
      <c r="M186" s="224"/>
      <c r="N186" s="224"/>
      <c r="O186" s="224" t="s">
        <v>15809</v>
      </c>
      <c r="P186" s="185"/>
      <c r="Q186" s="225"/>
      <c r="R186" s="182" t="s">
        <v>15504</v>
      </c>
      <c r="S186" s="181" t="s">
        <v>12577</v>
      </c>
      <c r="T186" s="181" t="s">
        <v>7014</v>
      </c>
      <c r="U186" s="201"/>
      <c r="V186" s="226">
        <v>586</v>
      </c>
      <c r="X186" s="227">
        <v>0</v>
      </c>
      <c r="AB186" s="228" t="s">
        <v>16123</v>
      </c>
    </row>
    <row r="187" spans="1:28" s="227" customFormat="1" ht="54">
      <c r="A187" s="181" t="s">
        <v>13787</v>
      </c>
      <c r="B187" s="182" t="s">
        <v>1125</v>
      </c>
      <c r="C187" s="186" t="s">
        <v>13786</v>
      </c>
      <c r="D187" s="230" t="s">
        <v>13786</v>
      </c>
      <c r="E187" s="182" t="s">
        <v>1088</v>
      </c>
      <c r="F187" s="182" t="s">
        <v>13787</v>
      </c>
      <c r="G187" s="182" t="s">
        <v>13240</v>
      </c>
      <c r="H187" s="183">
        <v>0</v>
      </c>
      <c r="I187" s="184" t="s">
        <v>13824</v>
      </c>
      <c r="J187" s="184" t="s">
        <v>2569</v>
      </c>
      <c r="K187" s="224"/>
      <c r="L187" s="224"/>
      <c r="M187" s="224"/>
      <c r="N187" s="224"/>
      <c r="O187" s="224" t="s">
        <v>15809</v>
      </c>
      <c r="P187" s="185"/>
      <c r="Q187" s="225"/>
      <c r="R187" s="182" t="s">
        <v>13786</v>
      </c>
      <c r="S187" s="181" t="s">
        <v>12456</v>
      </c>
      <c r="T187" s="181" t="s">
        <v>2568</v>
      </c>
      <c r="U187" s="201"/>
      <c r="V187" s="226">
        <v>62</v>
      </c>
      <c r="X187" s="227">
        <v>0</v>
      </c>
      <c r="AB187" s="228" t="s">
        <v>16124</v>
      </c>
    </row>
    <row r="188" spans="1:28" s="227" customFormat="1" ht="81">
      <c r="A188" s="181" t="s">
        <v>677</v>
      </c>
      <c r="B188" s="182" t="s">
        <v>1125</v>
      </c>
      <c r="C188" s="186" t="s">
        <v>2500</v>
      </c>
      <c r="D188" s="230" t="s">
        <v>2500</v>
      </c>
      <c r="E188" s="182" t="s">
        <v>1096</v>
      </c>
      <c r="F188" s="182" t="s">
        <v>677</v>
      </c>
      <c r="G188" s="182" t="s">
        <v>13240</v>
      </c>
      <c r="H188" s="183">
        <v>0</v>
      </c>
      <c r="I188" s="184" t="s">
        <v>1588</v>
      </c>
      <c r="J188" s="184" t="s">
        <v>16125</v>
      </c>
      <c r="K188" s="224"/>
      <c r="L188" s="224"/>
      <c r="M188" s="224"/>
      <c r="N188" s="224"/>
      <c r="O188" s="224" t="s">
        <v>16126</v>
      </c>
      <c r="P188" s="185"/>
      <c r="Q188" s="225"/>
      <c r="R188" s="182" t="s">
        <v>2500</v>
      </c>
      <c r="S188" s="181" t="s">
        <v>12503</v>
      </c>
      <c r="T188" s="181" t="s">
        <v>15984</v>
      </c>
      <c r="U188" s="201"/>
      <c r="V188" s="226">
        <v>108</v>
      </c>
      <c r="X188" s="227">
        <v>0</v>
      </c>
      <c r="AB188" s="228" t="s">
        <v>16127</v>
      </c>
    </row>
    <row r="189" spans="1:28" s="227" customFormat="1" ht="81">
      <c r="A189" s="181" t="s">
        <v>717</v>
      </c>
      <c r="B189" s="182" t="s">
        <v>1125</v>
      </c>
      <c r="C189" s="186" t="s">
        <v>2156</v>
      </c>
      <c r="D189" s="230" t="s">
        <v>2156</v>
      </c>
      <c r="E189" s="182" t="s">
        <v>1096</v>
      </c>
      <c r="F189" s="182" t="s">
        <v>717</v>
      </c>
      <c r="G189" s="182" t="s">
        <v>13240</v>
      </c>
      <c r="H189" s="183">
        <v>0</v>
      </c>
      <c r="I189" s="184" t="s">
        <v>2478</v>
      </c>
      <c r="J189" s="184" t="s">
        <v>13620</v>
      </c>
      <c r="K189" s="224"/>
      <c r="L189" s="224"/>
      <c r="M189" s="224"/>
      <c r="N189" s="224"/>
      <c r="O189" s="224" t="s">
        <v>15840</v>
      </c>
      <c r="P189" s="185"/>
      <c r="Q189" s="225"/>
      <c r="R189" s="182" t="s">
        <v>2156</v>
      </c>
      <c r="S189" s="181" t="s">
        <v>12503</v>
      </c>
      <c r="T189" s="181" t="s">
        <v>13520</v>
      </c>
      <c r="U189" s="201"/>
      <c r="V189" s="226">
        <v>205</v>
      </c>
      <c r="X189" s="227">
        <v>0</v>
      </c>
      <c r="AB189" s="228" t="s">
        <v>16128</v>
      </c>
    </row>
    <row r="190" spans="1:28" s="227" customFormat="1" ht="54">
      <c r="A190" s="181" t="s">
        <v>15464</v>
      </c>
      <c r="B190" s="182" t="s">
        <v>1127</v>
      </c>
      <c r="C190" s="186" t="s">
        <v>15463</v>
      </c>
      <c r="D190" s="230" t="s">
        <v>15463</v>
      </c>
      <c r="E190" s="182" t="s">
        <v>1099</v>
      </c>
      <c r="F190" s="182" t="s">
        <v>15464</v>
      </c>
      <c r="G190" s="182" t="s">
        <v>13240</v>
      </c>
      <c r="H190" s="183">
        <v>0</v>
      </c>
      <c r="I190" s="184" t="s">
        <v>15465</v>
      </c>
      <c r="J190" s="184" t="s">
        <v>15465</v>
      </c>
      <c r="K190" s="224"/>
      <c r="L190" s="224"/>
      <c r="M190" s="224"/>
      <c r="N190" s="224"/>
      <c r="O190" s="224" t="s">
        <v>15809</v>
      </c>
      <c r="P190" s="185"/>
      <c r="Q190" s="225"/>
      <c r="R190" s="182" t="s">
        <v>15463</v>
      </c>
      <c r="S190" s="181" t="s">
        <v>12519</v>
      </c>
      <c r="T190" s="181" t="s">
        <v>15984</v>
      </c>
      <c r="U190" s="201"/>
      <c r="V190" s="226">
        <v>322</v>
      </c>
      <c r="X190" s="227">
        <v>0</v>
      </c>
      <c r="AB190" s="228" t="s">
        <v>16129</v>
      </c>
    </row>
    <row r="191" spans="1:28" s="227" customFormat="1" ht="121.5">
      <c r="A191" s="181" t="s">
        <v>801</v>
      </c>
      <c r="B191" s="182" t="s">
        <v>1128</v>
      </c>
      <c r="C191" s="186" t="s">
        <v>812</v>
      </c>
      <c r="D191" s="230" t="s">
        <v>812</v>
      </c>
      <c r="E191" s="182" t="s">
        <v>1096</v>
      </c>
      <c r="F191" s="182" t="s">
        <v>801</v>
      </c>
      <c r="G191" s="182" t="s">
        <v>13240</v>
      </c>
      <c r="H191" s="183">
        <v>0</v>
      </c>
      <c r="I191" s="184" t="s">
        <v>1833</v>
      </c>
      <c r="J191" s="184" t="s">
        <v>13619</v>
      </c>
      <c r="K191" s="224"/>
      <c r="L191" s="224"/>
      <c r="M191" s="224"/>
      <c r="N191" s="224"/>
      <c r="O191" s="224" t="s">
        <v>15840</v>
      </c>
      <c r="P191" s="185"/>
      <c r="Q191" s="225"/>
      <c r="R191" s="182" t="s">
        <v>812</v>
      </c>
      <c r="S191" s="181" t="s">
        <v>12503</v>
      </c>
      <c r="T191" s="181" t="s">
        <v>13519</v>
      </c>
      <c r="U191" s="201"/>
      <c r="V191" s="226">
        <v>595</v>
      </c>
      <c r="X191" s="227">
        <v>0</v>
      </c>
      <c r="AB191" s="228" t="s">
        <v>16130</v>
      </c>
    </row>
    <row r="192" spans="1:28" s="227" customFormat="1" ht="108">
      <c r="A192" s="181" t="s">
        <v>1424</v>
      </c>
      <c r="B192" s="182" t="s">
        <v>1128</v>
      </c>
      <c r="C192" s="186" t="s">
        <v>1423</v>
      </c>
      <c r="D192" s="230" t="s">
        <v>1423</v>
      </c>
      <c r="E192" s="182" t="s">
        <v>1096</v>
      </c>
      <c r="F192" s="182" t="s">
        <v>1424</v>
      </c>
      <c r="G192" s="182" t="s">
        <v>13240</v>
      </c>
      <c r="H192" s="183">
        <v>0</v>
      </c>
      <c r="I192" s="184" t="s">
        <v>1773</v>
      </c>
      <c r="J192" s="184" t="s">
        <v>13619</v>
      </c>
      <c r="K192" s="224"/>
      <c r="L192" s="224"/>
      <c r="M192" s="224"/>
      <c r="N192" s="224"/>
      <c r="O192" s="224" t="s">
        <v>15840</v>
      </c>
      <c r="P192" s="185"/>
      <c r="Q192" s="225"/>
      <c r="R192" s="182" t="s">
        <v>1423</v>
      </c>
      <c r="S192" s="181" t="s">
        <v>12503</v>
      </c>
      <c r="T192" s="181" t="s">
        <v>13519</v>
      </c>
      <c r="U192" s="201"/>
      <c r="V192" s="226">
        <v>593</v>
      </c>
      <c r="X192" s="227">
        <v>0</v>
      </c>
      <c r="AB192" s="228" t="s">
        <v>16131</v>
      </c>
    </row>
    <row r="193" spans="1:28" s="227" customFormat="1" ht="40.5">
      <c r="A193" s="181" t="s">
        <v>658</v>
      </c>
      <c r="B193" s="182" t="s">
        <v>1125</v>
      </c>
      <c r="C193" s="186" t="s">
        <v>1219</v>
      </c>
      <c r="D193" s="230" t="s">
        <v>1219</v>
      </c>
      <c r="E193" s="182" t="s">
        <v>1097</v>
      </c>
      <c r="F193" s="182" t="s">
        <v>658</v>
      </c>
      <c r="G193" s="182" t="s">
        <v>13240</v>
      </c>
      <c r="H193" s="183">
        <v>0</v>
      </c>
      <c r="I193" s="184" t="s">
        <v>1556</v>
      </c>
      <c r="J193" s="184" t="s">
        <v>1556</v>
      </c>
      <c r="K193" s="224"/>
      <c r="L193" s="224"/>
      <c r="M193" s="224"/>
      <c r="N193" s="224"/>
      <c r="O193" s="224" t="s">
        <v>16132</v>
      </c>
      <c r="P193" s="185"/>
      <c r="Q193" s="225"/>
      <c r="R193" s="182" t="s">
        <v>1219</v>
      </c>
      <c r="S193" s="181" t="s">
        <v>12512</v>
      </c>
      <c r="T193" s="181" t="s">
        <v>4227</v>
      </c>
      <c r="U193" s="201"/>
      <c r="V193" s="226">
        <v>37</v>
      </c>
      <c r="X193" s="227">
        <v>0</v>
      </c>
      <c r="AB193" s="228" t="s">
        <v>16133</v>
      </c>
    </row>
    <row r="194" spans="1:28" s="227" customFormat="1" ht="108">
      <c r="A194" s="181" t="s">
        <v>2535</v>
      </c>
      <c r="B194" s="182" t="s">
        <v>1128</v>
      </c>
      <c r="C194" s="186" t="s">
        <v>12937</v>
      </c>
      <c r="D194" s="230" t="s">
        <v>12937</v>
      </c>
      <c r="E194" s="182" t="s">
        <v>1096</v>
      </c>
      <c r="F194" s="182" t="s">
        <v>2535</v>
      </c>
      <c r="G194" s="182" t="s">
        <v>13240</v>
      </c>
      <c r="H194" s="183">
        <v>0</v>
      </c>
      <c r="I194" s="184" t="s">
        <v>1773</v>
      </c>
      <c r="J194" s="184" t="s">
        <v>13619</v>
      </c>
      <c r="K194" s="224"/>
      <c r="L194" s="224"/>
      <c r="M194" s="224"/>
      <c r="N194" s="224"/>
      <c r="O194" s="224" t="s">
        <v>15809</v>
      </c>
      <c r="P194" s="185"/>
      <c r="Q194" s="225"/>
      <c r="R194" s="182" t="s">
        <v>12937</v>
      </c>
      <c r="S194" s="181" t="s">
        <v>12503</v>
      </c>
      <c r="T194" s="181" t="s">
        <v>13519</v>
      </c>
      <c r="U194" s="201"/>
      <c r="V194" s="226">
        <v>575</v>
      </c>
      <c r="X194" s="227">
        <v>0</v>
      </c>
      <c r="AB194" s="228" t="s">
        <v>16134</v>
      </c>
    </row>
    <row r="195" spans="1:28" s="227" customFormat="1" ht="54">
      <c r="A195" s="181" t="s">
        <v>1386</v>
      </c>
      <c r="B195" s="182" t="s">
        <v>1125</v>
      </c>
      <c r="C195" s="186" t="s">
        <v>2171</v>
      </c>
      <c r="D195" s="230" t="s">
        <v>2171</v>
      </c>
      <c r="E195" s="182" t="s">
        <v>1102</v>
      </c>
      <c r="F195" s="182" t="s">
        <v>1386</v>
      </c>
      <c r="G195" s="182" t="s">
        <v>13240</v>
      </c>
      <c r="H195" s="183">
        <v>0</v>
      </c>
      <c r="I195" s="184" t="s">
        <v>1695</v>
      </c>
      <c r="J195" s="184" t="s">
        <v>16135</v>
      </c>
      <c r="K195" s="224"/>
      <c r="L195" s="224"/>
      <c r="M195" s="224"/>
      <c r="N195" s="224"/>
      <c r="O195" s="224" t="s">
        <v>16136</v>
      </c>
      <c r="P195" s="185"/>
      <c r="Q195" s="225"/>
      <c r="R195" s="182" t="s">
        <v>2171</v>
      </c>
      <c r="S195" s="181" t="s">
        <v>12560</v>
      </c>
      <c r="T195" s="181" t="s">
        <v>6170</v>
      </c>
      <c r="U195" s="201"/>
      <c r="V195" s="226">
        <v>185</v>
      </c>
      <c r="X195" s="227">
        <v>0</v>
      </c>
      <c r="AB195" s="228" t="s">
        <v>16137</v>
      </c>
    </row>
    <row r="196" spans="1:28" s="227" customFormat="1" ht="229.5">
      <c r="A196" s="181" t="s">
        <v>789</v>
      </c>
      <c r="B196" s="182" t="s">
        <v>1128</v>
      </c>
      <c r="C196" s="186" t="s">
        <v>148</v>
      </c>
      <c r="D196" s="230" t="s">
        <v>148</v>
      </c>
      <c r="E196" s="182" t="s">
        <v>2432</v>
      </c>
      <c r="F196" s="182" t="s">
        <v>789</v>
      </c>
      <c r="G196" s="182" t="s">
        <v>13240</v>
      </c>
      <c r="H196" s="183">
        <v>0</v>
      </c>
      <c r="I196" s="184" t="s">
        <v>1822</v>
      </c>
      <c r="J196" s="184" t="s">
        <v>1823</v>
      </c>
      <c r="K196" s="224"/>
      <c r="L196" s="224"/>
      <c r="M196" s="224"/>
      <c r="N196" s="224"/>
      <c r="O196" s="224" t="s">
        <v>16138</v>
      </c>
      <c r="P196" s="185"/>
      <c r="Q196" s="225"/>
      <c r="R196" s="182" t="s">
        <v>148</v>
      </c>
      <c r="S196" s="181" t="s">
        <v>12687</v>
      </c>
      <c r="T196" s="181" t="s">
        <v>11879</v>
      </c>
      <c r="U196" s="201"/>
      <c r="V196" s="226">
        <v>604</v>
      </c>
      <c r="X196" s="227">
        <v>0</v>
      </c>
      <c r="AB196" s="228" t="s">
        <v>16139</v>
      </c>
    </row>
    <row r="197" spans="1:28" s="227" customFormat="1" ht="81">
      <c r="A197" s="181" t="s">
        <v>1382</v>
      </c>
      <c r="B197" s="182" t="s">
        <v>1125</v>
      </c>
      <c r="C197" s="186" t="s">
        <v>1381</v>
      </c>
      <c r="D197" s="230" t="s">
        <v>1381</v>
      </c>
      <c r="E197" s="182" t="s">
        <v>891</v>
      </c>
      <c r="F197" s="182" t="s">
        <v>1382</v>
      </c>
      <c r="G197" s="182" t="s">
        <v>13240</v>
      </c>
      <c r="H197" s="183">
        <v>0</v>
      </c>
      <c r="I197" s="184" t="s">
        <v>1698</v>
      </c>
      <c r="J197" s="184" t="s">
        <v>1699</v>
      </c>
      <c r="K197" s="224"/>
      <c r="L197" s="224"/>
      <c r="M197" s="224"/>
      <c r="N197" s="224"/>
      <c r="O197" s="224" t="s">
        <v>16140</v>
      </c>
      <c r="P197" s="185"/>
      <c r="Q197" s="225"/>
      <c r="R197" s="182" t="s">
        <v>1381</v>
      </c>
      <c r="S197" s="181" t="s">
        <v>12703</v>
      </c>
      <c r="T197" s="181" t="s">
        <v>12375</v>
      </c>
      <c r="U197" s="201"/>
      <c r="V197" s="226">
        <v>83</v>
      </c>
      <c r="X197" s="227">
        <v>0</v>
      </c>
      <c r="AB197" s="228" t="s">
        <v>16141</v>
      </c>
    </row>
    <row r="198" spans="1:28" s="227" customFormat="1" ht="67.5">
      <c r="A198" s="181" t="s">
        <v>1416</v>
      </c>
      <c r="B198" s="182" t="s">
        <v>1127</v>
      </c>
      <c r="C198" s="186" t="s">
        <v>15081</v>
      </c>
      <c r="D198" s="230" t="s">
        <v>15081</v>
      </c>
      <c r="E198" s="182" t="s">
        <v>1104</v>
      </c>
      <c r="F198" s="182" t="s">
        <v>1416</v>
      </c>
      <c r="G198" s="182" t="s">
        <v>13240</v>
      </c>
      <c r="H198" s="183">
        <v>0</v>
      </c>
      <c r="I198" s="184" t="s">
        <v>1752</v>
      </c>
      <c r="J198" s="184" t="s">
        <v>1753</v>
      </c>
      <c r="K198" s="224"/>
      <c r="L198" s="224"/>
      <c r="M198" s="224"/>
      <c r="N198" s="224"/>
      <c r="O198" s="224" t="s">
        <v>16142</v>
      </c>
      <c r="P198" s="185"/>
      <c r="Q198" s="225"/>
      <c r="R198" s="182" t="s">
        <v>15081</v>
      </c>
      <c r="S198" s="181" t="s">
        <v>12569</v>
      </c>
      <c r="T198" s="181" t="s">
        <v>6693</v>
      </c>
      <c r="U198" s="201"/>
      <c r="V198" s="226">
        <v>376</v>
      </c>
      <c r="X198" s="227">
        <v>0</v>
      </c>
      <c r="AB198" s="228" t="s">
        <v>16143</v>
      </c>
    </row>
    <row r="199" spans="1:28" s="227" customFormat="1" ht="67.5">
      <c r="A199" s="181" t="s">
        <v>15452</v>
      </c>
      <c r="B199" s="182" t="s">
        <v>1125</v>
      </c>
      <c r="C199" s="186" t="s">
        <v>15451</v>
      </c>
      <c r="D199" s="230" t="s">
        <v>15451</v>
      </c>
      <c r="E199" s="182" t="s">
        <v>12986</v>
      </c>
      <c r="F199" s="182" t="s">
        <v>15452</v>
      </c>
      <c r="G199" s="182" t="s">
        <v>13240</v>
      </c>
      <c r="H199" s="183">
        <v>0</v>
      </c>
      <c r="I199" s="184" t="s">
        <v>15453</v>
      </c>
      <c r="J199" s="184" t="s">
        <v>3957</v>
      </c>
      <c r="K199" s="224"/>
      <c r="L199" s="224"/>
      <c r="M199" s="224"/>
      <c r="N199" s="224"/>
      <c r="O199" s="224" t="s">
        <v>15809</v>
      </c>
      <c r="P199" s="185"/>
      <c r="Q199" s="225"/>
      <c r="R199" s="182" t="s">
        <v>15451</v>
      </c>
      <c r="S199" s="181" t="s">
        <v>12504</v>
      </c>
      <c r="T199" s="181" t="s">
        <v>3956</v>
      </c>
      <c r="U199" s="201"/>
      <c r="V199" s="226">
        <v>90</v>
      </c>
      <c r="X199" s="227">
        <v>0</v>
      </c>
      <c r="AB199" s="228" t="s">
        <v>16144</v>
      </c>
    </row>
    <row r="200" spans="1:28" s="227" customFormat="1" ht="94.5">
      <c r="A200" s="181" t="s">
        <v>13808</v>
      </c>
      <c r="B200" s="182" t="s">
        <v>1126</v>
      </c>
      <c r="C200" s="186" t="s">
        <v>13807</v>
      </c>
      <c r="D200" s="230" t="s">
        <v>13807</v>
      </c>
      <c r="E200" s="182" t="s">
        <v>1096</v>
      </c>
      <c r="F200" s="182" t="s">
        <v>13808</v>
      </c>
      <c r="G200" s="182" t="s">
        <v>13240</v>
      </c>
      <c r="H200" s="183">
        <v>0</v>
      </c>
      <c r="I200" s="184" t="s">
        <v>2446</v>
      </c>
      <c r="J200" s="184" t="s">
        <v>13628</v>
      </c>
      <c r="K200" s="224"/>
      <c r="L200" s="224"/>
      <c r="M200" s="224"/>
      <c r="N200" s="224"/>
      <c r="O200" s="224" t="s">
        <v>15809</v>
      </c>
      <c r="P200" s="185"/>
      <c r="Q200" s="225"/>
      <c r="R200" s="182" t="s">
        <v>13807</v>
      </c>
      <c r="S200" s="181" t="s">
        <v>12503</v>
      </c>
      <c r="T200" s="181" t="s">
        <v>13528</v>
      </c>
      <c r="U200" s="201"/>
      <c r="V200" s="226">
        <v>548</v>
      </c>
      <c r="X200" s="227">
        <v>0</v>
      </c>
      <c r="AB200" s="228" t="s">
        <v>16145</v>
      </c>
    </row>
    <row r="201" spans="1:28" s="227" customFormat="1" ht="81">
      <c r="A201" s="181" t="s">
        <v>1620</v>
      </c>
      <c r="B201" s="182" t="s">
        <v>1125</v>
      </c>
      <c r="C201" s="186" t="s">
        <v>1619</v>
      </c>
      <c r="D201" s="230" t="s">
        <v>1619</v>
      </c>
      <c r="E201" s="182" t="s">
        <v>1096</v>
      </c>
      <c r="F201" s="182" t="s">
        <v>1620</v>
      </c>
      <c r="G201" s="182" t="s">
        <v>13240</v>
      </c>
      <c r="H201" s="183">
        <v>0</v>
      </c>
      <c r="I201" s="184" t="s">
        <v>2512</v>
      </c>
      <c r="J201" s="184" t="s">
        <v>13632</v>
      </c>
      <c r="K201" s="224"/>
      <c r="L201" s="224"/>
      <c r="M201" s="224"/>
      <c r="N201" s="224"/>
      <c r="O201" s="224" t="s">
        <v>16146</v>
      </c>
      <c r="P201" s="185"/>
      <c r="Q201" s="225"/>
      <c r="R201" s="182" t="s">
        <v>1619</v>
      </c>
      <c r="S201" s="181" t="s">
        <v>12503</v>
      </c>
      <c r="T201" s="181" t="s">
        <v>13535</v>
      </c>
      <c r="U201" s="201"/>
      <c r="V201" s="226">
        <v>175</v>
      </c>
      <c r="X201" s="227">
        <v>0</v>
      </c>
      <c r="AB201" s="228" t="s">
        <v>16147</v>
      </c>
    </row>
    <row r="202" spans="1:28" s="227" customFormat="1" ht="40.5">
      <c r="A202" s="181" t="s">
        <v>2498</v>
      </c>
      <c r="B202" s="182" t="s">
        <v>1125</v>
      </c>
      <c r="C202" s="186" t="s">
        <v>13844</v>
      </c>
      <c r="D202" s="230" t="s">
        <v>13844</v>
      </c>
      <c r="E202" s="182" t="s">
        <v>1107</v>
      </c>
      <c r="F202" s="182" t="s">
        <v>2498</v>
      </c>
      <c r="G202" s="182" t="s">
        <v>13240</v>
      </c>
      <c r="H202" s="183">
        <v>0</v>
      </c>
      <c r="I202" s="184" t="s">
        <v>2499</v>
      </c>
      <c r="J202" s="184" t="s">
        <v>12866</v>
      </c>
      <c r="K202" s="224"/>
      <c r="L202" s="224"/>
      <c r="M202" s="224"/>
      <c r="N202" s="224"/>
      <c r="O202" s="224" t="s">
        <v>15809</v>
      </c>
      <c r="P202" s="185"/>
      <c r="Q202" s="225"/>
      <c r="R202" s="182" t="s">
        <v>13844</v>
      </c>
      <c r="S202" s="181" t="s">
        <v>12577</v>
      </c>
      <c r="T202" s="181" t="s">
        <v>7002</v>
      </c>
      <c r="U202" s="201"/>
      <c r="V202" s="226">
        <v>159</v>
      </c>
      <c r="X202" s="227">
        <v>0</v>
      </c>
      <c r="AB202" s="228" t="s">
        <v>16148</v>
      </c>
    </row>
    <row r="203" spans="1:28" s="227" customFormat="1" ht="216">
      <c r="A203" s="181" t="s">
        <v>15536</v>
      </c>
      <c r="B203" s="182" t="s">
        <v>1126</v>
      </c>
      <c r="C203" s="186" t="s">
        <v>1850</v>
      </c>
      <c r="D203" s="230" t="s">
        <v>15535</v>
      </c>
      <c r="E203" s="182" t="s">
        <v>1101</v>
      </c>
      <c r="F203" s="182" t="s">
        <v>15536</v>
      </c>
      <c r="G203" s="182" t="s">
        <v>13240</v>
      </c>
      <c r="H203" s="183" t="s">
        <v>15984</v>
      </c>
      <c r="I203" s="184" t="s">
        <v>15984</v>
      </c>
      <c r="J203" s="184" t="s">
        <v>15984</v>
      </c>
      <c r="K203" s="224"/>
      <c r="L203" s="224"/>
      <c r="M203" s="224"/>
      <c r="N203" s="224"/>
      <c r="O203" s="224" t="s">
        <v>16149</v>
      </c>
      <c r="P203" s="185"/>
      <c r="Q203" s="225"/>
      <c r="R203" s="182" t="s">
        <v>15984</v>
      </c>
      <c r="S203" s="181" t="s">
        <v>12556</v>
      </c>
      <c r="T203" s="181" t="s">
        <v>15984</v>
      </c>
      <c r="U203" s="201"/>
      <c r="V203" s="226" t="e">
        <v>#N/A</v>
      </c>
      <c r="X203" s="227">
        <v>0</v>
      </c>
      <c r="AB203" s="228" t="s">
        <v>15986</v>
      </c>
    </row>
    <row r="204" spans="1:28" s="227" customFormat="1" ht="67.5">
      <c r="A204" s="181" t="s">
        <v>2204</v>
      </c>
      <c r="B204" s="182" t="s">
        <v>1125</v>
      </c>
      <c r="C204" s="186" t="s">
        <v>2202</v>
      </c>
      <c r="D204" s="230" t="s">
        <v>2202</v>
      </c>
      <c r="E204" s="182" t="s">
        <v>1097</v>
      </c>
      <c r="F204" s="182" t="s">
        <v>2204</v>
      </c>
      <c r="G204" s="182" t="s">
        <v>13240</v>
      </c>
      <c r="H204" s="183">
        <v>0</v>
      </c>
      <c r="I204" s="184" t="s">
        <v>1542</v>
      </c>
      <c r="J204" s="184" t="s">
        <v>1543</v>
      </c>
      <c r="K204" s="224"/>
      <c r="L204" s="224"/>
      <c r="M204" s="224"/>
      <c r="N204" s="224"/>
      <c r="O204" s="224" t="s">
        <v>16150</v>
      </c>
      <c r="P204" s="185"/>
      <c r="Q204" s="225"/>
      <c r="R204" s="182" t="s">
        <v>2202</v>
      </c>
      <c r="S204" s="181" t="s">
        <v>12512</v>
      </c>
      <c r="T204" s="181" t="s">
        <v>4234</v>
      </c>
      <c r="U204" s="201"/>
      <c r="V204" s="226">
        <v>299</v>
      </c>
      <c r="X204" s="227">
        <v>0</v>
      </c>
      <c r="AB204" s="228" t="s">
        <v>16151</v>
      </c>
    </row>
    <row r="205" spans="1:28" s="227" customFormat="1" ht="27">
      <c r="A205" s="181" t="s">
        <v>660</v>
      </c>
      <c r="B205" s="182" t="s">
        <v>1125</v>
      </c>
      <c r="C205" s="186" t="s">
        <v>1221</v>
      </c>
      <c r="D205" s="230" t="s">
        <v>1221</v>
      </c>
      <c r="E205" s="182" t="s">
        <v>883</v>
      </c>
      <c r="F205" s="182" t="s">
        <v>660</v>
      </c>
      <c r="G205" s="182" t="s">
        <v>13240</v>
      </c>
      <c r="H205" s="183">
        <v>0</v>
      </c>
      <c r="I205" s="184" t="s">
        <v>1558</v>
      </c>
      <c r="J205" s="184" t="s">
        <v>10275</v>
      </c>
      <c r="K205" s="224"/>
      <c r="L205" s="224"/>
      <c r="M205" s="224"/>
      <c r="N205" s="224"/>
      <c r="O205" s="224" t="s">
        <v>16152</v>
      </c>
      <c r="P205" s="185"/>
      <c r="Q205" s="225"/>
      <c r="R205" s="182" t="s">
        <v>1221</v>
      </c>
      <c r="S205" s="181" t="s">
        <v>12651</v>
      </c>
      <c r="T205" s="181" t="s">
        <v>10274</v>
      </c>
      <c r="U205" s="201"/>
      <c r="V205" s="226">
        <v>42</v>
      </c>
      <c r="X205" s="227">
        <v>0</v>
      </c>
      <c r="AB205" s="228" t="s">
        <v>16153</v>
      </c>
    </row>
    <row r="206" spans="1:28" s="227" customFormat="1" ht="229.5">
      <c r="A206" s="181" t="s">
        <v>1815</v>
      </c>
      <c r="B206" s="182" t="s">
        <v>1126</v>
      </c>
      <c r="C206" s="186" t="s">
        <v>12932</v>
      </c>
      <c r="D206" s="230" t="s">
        <v>12932</v>
      </c>
      <c r="E206" s="182" t="s">
        <v>1091</v>
      </c>
      <c r="F206" s="182" t="s">
        <v>1815</v>
      </c>
      <c r="G206" s="182" t="s">
        <v>13240</v>
      </c>
      <c r="H206" s="183">
        <v>0</v>
      </c>
      <c r="I206" s="184" t="s">
        <v>1816</v>
      </c>
      <c r="J206" s="184" t="s">
        <v>3153</v>
      </c>
      <c r="K206" s="224"/>
      <c r="L206" s="224"/>
      <c r="M206" s="224"/>
      <c r="N206" s="224"/>
      <c r="O206" s="224" t="s">
        <v>16154</v>
      </c>
      <c r="P206" s="185"/>
      <c r="Q206" s="225"/>
      <c r="R206" s="182" t="s">
        <v>12932</v>
      </c>
      <c r="S206" s="181" t="s">
        <v>12475</v>
      </c>
      <c r="T206" s="181" t="s">
        <v>3152</v>
      </c>
      <c r="U206" s="201"/>
      <c r="V206" s="226">
        <v>462</v>
      </c>
      <c r="X206" s="227">
        <v>0</v>
      </c>
      <c r="AB206" s="228" t="s">
        <v>16155</v>
      </c>
    </row>
    <row r="207" spans="1:28" s="227" customFormat="1" ht="81">
      <c r="A207" s="181" t="s">
        <v>15104</v>
      </c>
      <c r="B207" s="182" t="s">
        <v>1126</v>
      </c>
      <c r="C207" s="186" t="s">
        <v>15103</v>
      </c>
      <c r="D207" s="230" t="s">
        <v>15103</v>
      </c>
      <c r="E207" s="182" t="s">
        <v>888</v>
      </c>
      <c r="F207" s="182" t="s">
        <v>15104</v>
      </c>
      <c r="G207" s="182" t="s">
        <v>13240</v>
      </c>
      <c r="H207" s="183">
        <v>0</v>
      </c>
      <c r="I207" s="184" t="s">
        <v>15145</v>
      </c>
      <c r="J207" s="184" t="s">
        <v>12172</v>
      </c>
      <c r="K207" s="224"/>
      <c r="L207" s="224"/>
      <c r="M207" s="224"/>
      <c r="N207" s="224"/>
      <c r="O207" s="224" t="s">
        <v>16156</v>
      </c>
      <c r="P207" s="185"/>
      <c r="Q207" s="225"/>
      <c r="R207" s="182" t="s">
        <v>15103</v>
      </c>
      <c r="S207" s="181" t="s">
        <v>12695</v>
      </c>
      <c r="T207" s="181" t="s">
        <v>12171</v>
      </c>
      <c r="U207" s="201"/>
      <c r="V207" s="226">
        <v>531</v>
      </c>
      <c r="X207" s="227">
        <v>0</v>
      </c>
      <c r="AB207" s="228" t="s">
        <v>16157</v>
      </c>
    </row>
    <row r="208" spans="1:28" s="227" customFormat="1" ht="121.5">
      <c r="A208" s="181" t="s">
        <v>727</v>
      </c>
      <c r="B208" s="182" t="s">
        <v>1125</v>
      </c>
      <c r="C208" s="186" t="s">
        <v>910</v>
      </c>
      <c r="D208" s="230" t="s">
        <v>910</v>
      </c>
      <c r="E208" s="182" t="s">
        <v>879</v>
      </c>
      <c r="F208" s="182" t="s">
        <v>727</v>
      </c>
      <c r="G208" s="182" t="s">
        <v>13240</v>
      </c>
      <c r="H208" s="183">
        <v>0</v>
      </c>
      <c r="I208" s="184" t="s">
        <v>1660</v>
      </c>
      <c r="J208" s="184" t="s">
        <v>9959</v>
      </c>
      <c r="K208" s="224"/>
      <c r="L208" s="224"/>
      <c r="M208" s="224"/>
      <c r="N208" s="224"/>
      <c r="O208" s="224" t="s">
        <v>16158</v>
      </c>
      <c r="P208" s="185"/>
      <c r="Q208" s="225"/>
      <c r="R208" s="182" t="s">
        <v>910</v>
      </c>
      <c r="S208" s="181" t="s">
        <v>12645</v>
      </c>
      <c r="T208" s="181" t="s">
        <v>9957</v>
      </c>
      <c r="U208" s="201"/>
      <c r="V208" s="226">
        <v>257</v>
      </c>
      <c r="X208" s="227">
        <v>0</v>
      </c>
      <c r="AB208" s="228" t="s">
        <v>16159</v>
      </c>
    </row>
    <row r="209" spans="1:28" s="227" customFormat="1" ht="108">
      <c r="A209" s="181" t="s">
        <v>657</v>
      </c>
      <c r="B209" s="182" t="s">
        <v>1125</v>
      </c>
      <c r="C209" s="186" t="s">
        <v>625</v>
      </c>
      <c r="D209" s="230" t="s">
        <v>625</v>
      </c>
      <c r="E209" s="182" t="s">
        <v>885</v>
      </c>
      <c r="F209" s="182" t="s">
        <v>657</v>
      </c>
      <c r="G209" s="182" t="s">
        <v>13240</v>
      </c>
      <c r="H209" s="183">
        <v>0</v>
      </c>
      <c r="I209" s="184" t="s">
        <v>1555</v>
      </c>
      <c r="J209" s="184" t="s">
        <v>11268</v>
      </c>
      <c r="K209" s="224"/>
      <c r="L209" s="224"/>
      <c r="M209" s="224"/>
      <c r="N209" s="224"/>
      <c r="O209" s="224" t="s">
        <v>16160</v>
      </c>
      <c r="P209" s="185"/>
      <c r="Q209" s="225"/>
      <c r="R209" s="182" t="s">
        <v>625</v>
      </c>
      <c r="S209" s="181" t="s">
        <v>12679</v>
      </c>
      <c r="T209" s="181" t="s">
        <v>11267</v>
      </c>
      <c r="U209" s="201"/>
      <c r="V209" s="226">
        <v>34</v>
      </c>
      <c r="X209" s="227">
        <v>0</v>
      </c>
      <c r="AB209" s="228" t="s">
        <v>16161</v>
      </c>
    </row>
    <row r="210" spans="1:28" s="227" customFormat="1" ht="54">
      <c r="A210" s="181" t="s">
        <v>13785</v>
      </c>
      <c r="B210" s="182" t="s">
        <v>1125</v>
      </c>
      <c r="C210" s="186" t="s">
        <v>13784</v>
      </c>
      <c r="D210" s="230" t="s">
        <v>13784</v>
      </c>
      <c r="E210" s="182" t="s">
        <v>1102</v>
      </c>
      <c r="F210" s="182" t="s">
        <v>13785</v>
      </c>
      <c r="G210" s="182" t="s">
        <v>13240</v>
      </c>
      <c r="H210" s="183">
        <v>0</v>
      </c>
      <c r="I210" s="184" t="s">
        <v>13833</v>
      </c>
      <c r="J210" s="184" t="s">
        <v>6184</v>
      </c>
      <c r="K210" s="224"/>
      <c r="L210" s="224"/>
      <c r="M210" s="224"/>
      <c r="N210" s="224"/>
      <c r="O210" s="224" t="s">
        <v>15809</v>
      </c>
      <c r="P210" s="185"/>
      <c r="Q210" s="225"/>
      <c r="R210" s="182" t="s">
        <v>13784</v>
      </c>
      <c r="S210" s="181" t="s">
        <v>12560</v>
      </c>
      <c r="T210" s="181" t="s">
        <v>6183</v>
      </c>
      <c r="U210" s="201"/>
      <c r="V210" s="226">
        <v>52</v>
      </c>
      <c r="X210" s="227">
        <v>0</v>
      </c>
      <c r="AB210" s="228" t="s">
        <v>16162</v>
      </c>
    </row>
    <row r="211" spans="1:28" s="227" customFormat="1" ht="67.5">
      <c r="A211" s="181" t="s">
        <v>682</v>
      </c>
      <c r="B211" s="182" t="s">
        <v>1125</v>
      </c>
      <c r="C211" s="186" t="s">
        <v>1223</v>
      </c>
      <c r="D211" s="230" t="s">
        <v>1223</v>
      </c>
      <c r="E211" s="182" t="s">
        <v>1104</v>
      </c>
      <c r="F211" s="182" t="s">
        <v>682</v>
      </c>
      <c r="G211" s="182" t="s">
        <v>13240</v>
      </c>
      <c r="H211" s="183">
        <v>0</v>
      </c>
      <c r="I211" s="184" t="s">
        <v>1594</v>
      </c>
      <c r="J211" s="184" t="s">
        <v>1580</v>
      </c>
      <c r="K211" s="224"/>
      <c r="L211" s="224"/>
      <c r="M211" s="224"/>
      <c r="N211" s="224"/>
      <c r="O211" s="224" t="s">
        <v>16163</v>
      </c>
      <c r="P211" s="185"/>
      <c r="Q211" s="225"/>
      <c r="R211" s="182" t="s">
        <v>1223</v>
      </c>
      <c r="S211" s="181" t="s">
        <v>12569</v>
      </c>
      <c r="T211" s="181" t="s">
        <v>6640</v>
      </c>
      <c r="U211" s="201"/>
      <c r="V211" s="226">
        <v>119</v>
      </c>
      <c r="X211" s="227">
        <v>0</v>
      </c>
      <c r="AB211" s="228" t="s">
        <v>16164</v>
      </c>
    </row>
    <row r="212" spans="1:28" s="227" customFormat="1" ht="243">
      <c r="A212" s="181" t="s">
        <v>15116</v>
      </c>
      <c r="B212" s="182" t="s">
        <v>1126</v>
      </c>
      <c r="C212" s="186" t="s">
        <v>15115</v>
      </c>
      <c r="D212" s="230" t="s">
        <v>15115</v>
      </c>
      <c r="E212" s="182" t="s">
        <v>1101</v>
      </c>
      <c r="F212" s="182" t="s">
        <v>15116</v>
      </c>
      <c r="G212" s="182" t="s">
        <v>13240</v>
      </c>
      <c r="H212" s="183">
        <v>0</v>
      </c>
      <c r="I212" s="184" t="s">
        <v>15143</v>
      </c>
      <c r="J212" s="184" t="s">
        <v>12852</v>
      </c>
      <c r="K212" s="224"/>
      <c r="L212" s="224"/>
      <c r="M212" s="224"/>
      <c r="N212" s="224"/>
      <c r="O212" s="224" t="s">
        <v>16165</v>
      </c>
      <c r="P212" s="185"/>
      <c r="Q212" s="225"/>
      <c r="R212" s="182" t="s">
        <v>15115</v>
      </c>
      <c r="S212" s="181" t="s">
        <v>12556</v>
      </c>
      <c r="T212" s="181" t="s">
        <v>6050</v>
      </c>
      <c r="U212" s="201"/>
      <c r="V212" s="226">
        <v>504</v>
      </c>
      <c r="X212" s="227">
        <v>0</v>
      </c>
      <c r="AB212" s="228" t="s">
        <v>16166</v>
      </c>
    </row>
    <row r="213" spans="1:28" s="227" customFormat="1" ht="94.5">
      <c r="A213" s="181" t="s">
        <v>703</v>
      </c>
      <c r="B213" s="182" t="s">
        <v>1125</v>
      </c>
      <c r="C213" s="186" t="s">
        <v>2150</v>
      </c>
      <c r="D213" s="230" t="s">
        <v>2150</v>
      </c>
      <c r="E213" s="182" t="s">
        <v>1096</v>
      </c>
      <c r="F213" s="182" t="s">
        <v>703</v>
      </c>
      <c r="G213" s="182" t="s">
        <v>13240</v>
      </c>
      <c r="H213" s="183">
        <v>0</v>
      </c>
      <c r="I213" s="184" t="s">
        <v>1621</v>
      </c>
      <c r="J213" s="184" t="s">
        <v>16125</v>
      </c>
      <c r="K213" s="224"/>
      <c r="L213" s="224"/>
      <c r="M213" s="224"/>
      <c r="N213" s="224"/>
      <c r="O213" s="224" t="s">
        <v>16167</v>
      </c>
      <c r="P213" s="185"/>
      <c r="Q213" s="225"/>
      <c r="R213" s="182" t="s">
        <v>2150</v>
      </c>
      <c r="S213" s="181" t="s">
        <v>12503</v>
      </c>
      <c r="T213" s="181" t="s">
        <v>15984</v>
      </c>
      <c r="U213" s="201"/>
      <c r="V213" s="226">
        <v>173</v>
      </c>
      <c r="X213" s="227">
        <v>0</v>
      </c>
      <c r="AB213" s="228" t="s">
        <v>16168</v>
      </c>
    </row>
    <row r="214" spans="1:28" s="227" customFormat="1" ht="81">
      <c r="A214" s="181" t="s">
        <v>2514</v>
      </c>
      <c r="B214" s="182" t="s">
        <v>1125</v>
      </c>
      <c r="C214" s="186" t="s">
        <v>2513</v>
      </c>
      <c r="D214" s="230" t="s">
        <v>2513</v>
      </c>
      <c r="E214" s="182" t="s">
        <v>1095</v>
      </c>
      <c r="F214" s="182" t="s">
        <v>2514</v>
      </c>
      <c r="G214" s="182" t="s">
        <v>13240</v>
      </c>
      <c r="H214" s="183">
        <v>0</v>
      </c>
      <c r="I214" s="184" t="s">
        <v>2515</v>
      </c>
      <c r="J214" s="184" t="s">
        <v>2516</v>
      </c>
      <c r="K214" s="224"/>
      <c r="L214" s="224"/>
      <c r="M214" s="224"/>
      <c r="N214" s="224"/>
      <c r="O214" s="224" t="s">
        <v>15809</v>
      </c>
      <c r="P214" s="185"/>
      <c r="Q214" s="225"/>
      <c r="R214" s="182" t="s">
        <v>2513</v>
      </c>
      <c r="S214" s="181" t="s">
        <v>12501</v>
      </c>
      <c r="T214" s="181" t="s">
        <v>3867</v>
      </c>
      <c r="U214" s="201"/>
      <c r="V214" s="226">
        <v>208</v>
      </c>
      <c r="X214" s="227">
        <v>0</v>
      </c>
      <c r="AB214" s="228" t="s">
        <v>16169</v>
      </c>
    </row>
    <row r="215" spans="1:28" s="227" customFormat="1" ht="81">
      <c r="A215" s="181" t="s">
        <v>13859</v>
      </c>
      <c r="B215" s="182" t="s">
        <v>1125</v>
      </c>
      <c r="C215" s="186" t="s">
        <v>13836</v>
      </c>
      <c r="D215" s="230" t="s">
        <v>13836</v>
      </c>
      <c r="E215" s="182" t="s">
        <v>1102</v>
      </c>
      <c r="F215" s="182" t="s">
        <v>13859</v>
      </c>
      <c r="G215" s="182" t="s">
        <v>13240</v>
      </c>
      <c r="H215" s="183">
        <v>0</v>
      </c>
      <c r="I215" s="184" t="s">
        <v>13874</v>
      </c>
      <c r="J215" s="184" t="s">
        <v>15445</v>
      </c>
      <c r="K215" s="224"/>
      <c r="L215" s="224"/>
      <c r="M215" s="224"/>
      <c r="N215" s="224"/>
      <c r="O215" s="224" t="s">
        <v>15809</v>
      </c>
      <c r="P215" s="185"/>
      <c r="Q215" s="225"/>
      <c r="R215" s="182" t="s">
        <v>13836</v>
      </c>
      <c r="S215" s="181" t="s">
        <v>12560</v>
      </c>
      <c r="T215" s="181" t="s">
        <v>15984</v>
      </c>
      <c r="U215" s="201"/>
      <c r="V215" s="226">
        <v>36</v>
      </c>
      <c r="X215" s="227">
        <v>0</v>
      </c>
      <c r="AB215" s="228" t="s">
        <v>16170</v>
      </c>
    </row>
    <row r="216" spans="1:28" s="227" customFormat="1" ht="94.5">
      <c r="A216" s="181" t="s">
        <v>15052</v>
      </c>
      <c r="B216" s="182" t="s">
        <v>1125</v>
      </c>
      <c r="C216" s="186" t="s">
        <v>15051</v>
      </c>
      <c r="D216" s="230" t="s">
        <v>15051</v>
      </c>
      <c r="E216" s="182" t="s">
        <v>1102</v>
      </c>
      <c r="F216" s="182" t="s">
        <v>15052</v>
      </c>
      <c r="G216" s="182" t="s">
        <v>13240</v>
      </c>
      <c r="H216" s="183">
        <v>0</v>
      </c>
      <c r="I216" s="184" t="s">
        <v>15132</v>
      </c>
      <c r="J216" s="184" t="s">
        <v>16026</v>
      </c>
      <c r="K216" s="224"/>
      <c r="L216" s="224"/>
      <c r="M216" s="224"/>
      <c r="N216" s="224"/>
      <c r="O216" s="224" t="s">
        <v>15809</v>
      </c>
      <c r="P216" s="185"/>
      <c r="Q216" s="225"/>
      <c r="R216" s="182" t="s">
        <v>15051</v>
      </c>
      <c r="S216" s="181" t="s">
        <v>12560</v>
      </c>
      <c r="T216" s="181" t="s">
        <v>6209</v>
      </c>
      <c r="U216" s="201"/>
      <c r="V216" s="226">
        <v>78</v>
      </c>
      <c r="X216" s="227">
        <v>0</v>
      </c>
      <c r="AB216" s="228" t="s">
        <v>16171</v>
      </c>
    </row>
    <row r="217" spans="1:28" s="227" customFormat="1" ht="40.5">
      <c r="A217" s="181" t="s">
        <v>2509</v>
      </c>
      <c r="B217" s="182" t="s">
        <v>1125</v>
      </c>
      <c r="C217" s="186" t="s">
        <v>2508</v>
      </c>
      <c r="D217" s="230" t="s">
        <v>2508</v>
      </c>
      <c r="E217" s="182" t="s">
        <v>1092</v>
      </c>
      <c r="F217" s="182" t="s">
        <v>2509</v>
      </c>
      <c r="G217" s="182" t="s">
        <v>13240</v>
      </c>
      <c r="H217" s="183">
        <v>0</v>
      </c>
      <c r="I217" s="184" t="s">
        <v>2510</v>
      </c>
      <c r="J217" s="184" t="s">
        <v>1674</v>
      </c>
      <c r="K217" s="224"/>
      <c r="L217" s="224"/>
      <c r="M217" s="224"/>
      <c r="N217" s="224"/>
      <c r="O217" s="224" t="s">
        <v>15809</v>
      </c>
      <c r="P217" s="185"/>
      <c r="Q217" s="225"/>
      <c r="R217" s="182" t="s">
        <v>2508</v>
      </c>
      <c r="S217" s="181" t="s">
        <v>12486</v>
      </c>
      <c r="T217" s="181" t="s">
        <v>3462</v>
      </c>
      <c r="U217" s="201"/>
      <c r="V217" s="226">
        <v>163</v>
      </c>
      <c r="X217" s="227">
        <v>0</v>
      </c>
      <c r="AB217" s="228" t="s">
        <v>16172</v>
      </c>
    </row>
    <row r="218" spans="1:28" s="227" customFormat="1" ht="135">
      <c r="A218" s="181" t="s">
        <v>143</v>
      </c>
      <c r="B218" s="182" t="s">
        <v>1128</v>
      </c>
      <c r="C218" s="186" t="s">
        <v>154</v>
      </c>
      <c r="D218" s="230" t="s">
        <v>154</v>
      </c>
      <c r="E218" s="182" t="s">
        <v>1096</v>
      </c>
      <c r="F218" s="182" t="s">
        <v>143</v>
      </c>
      <c r="G218" s="182" t="s">
        <v>13240</v>
      </c>
      <c r="H218" s="183">
        <v>0</v>
      </c>
      <c r="I218" s="184" t="s">
        <v>1834</v>
      </c>
      <c r="J218" s="184" t="s">
        <v>13619</v>
      </c>
      <c r="K218" s="224"/>
      <c r="L218" s="224"/>
      <c r="M218" s="224"/>
      <c r="N218" s="224"/>
      <c r="O218" s="224" t="s">
        <v>15831</v>
      </c>
      <c r="P218" s="185"/>
      <c r="Q218" s="225"/>
      <c r="R218" s="182" t="s">
        <v>154</v>
      </c>
      <c r="S218" s="181" t="s">
        <v>12503</v>
      </c>
      <c r="T218" s="181" t="s">
        <v>13519</v>
      </c>
      <c r="U218" s="201"/>
      <c r="V218" s="226">
        <v>596</v>
      </c>
      <c r="X218" s="227">
        <v>0</v>
      </c>
      <c r="AB218" s="228" t="s">
        <v>16173</v>
      </c>
    </row>
    <row r="219" spans="1:28" s="227" customFormat="1" ht="270">
      <c r="A219" s="181" t="s">
        <v>1409</v>
      </c>
      <c r="B219" s="182" t="s">
        <v>1127</v>
      </c>
      <c r="C219" s="186" t="s">
        <v>1408</v>
      </c>
      <c r="D219" s="230" t="s">
        <v>1408</v>
      </c>
      <c r="E219" s="182" t="s">
        <v>2432</v>
      </c>
      <c r="F219" s="182" t="s">
        <v>1409</v>
      </c>
      <c r="G219" s="182" t="s">
        <v>13240</v>
      </c>
      <c r="H219" s="183">
        <v>0</v>
      </c>
      <c r="I219" s="184" t="s">
        <v>1754</v>
      </c>
      <c r="J219" s="184" t="s">
        <v>1737</v>
      </c>
      <c r="K219" s="224"/>
      <c r="L219" s="224"/>
      <c r="M219" s="224"/>
      <c r="N219" s="224"/>
      <c r="O219" s="224" t="s">
        <v>16174</v>
      </c>
      <c r="P219" s="185"/>
      <c r="Q219" s="225"/>
      <c r="R219" s="182" t="s">
        <v>1408</v>
      </c>
      <c r="S219" s="181" t="s">
        <v>12687</v>
      </c>
      <c r="T219" s="181" t="s">
        <v>11935</v>
      </c>
      <c r="U219" s="201"/>
      <c r="V219" s="226">
        <v>333</v>
      </c>
      <c r="X219" s="227">
        <v>0</v>
      </c>
      <c r="AB219" s="228" t="s">
        <v>16175</v>
      </c>
    </row>
    <row r="220" spans="1:28" s="227" customFormat="1" ht="94.5">
      <c r="A220" s="181" t="s">
        <v>13800</v>
      </c>
      <c r="B220" s="182" t="s">
        <v>1126</v>
      </c>
      <c r="C220" s="186" t="s">
        <v>13851</v>
      </c>
      <c r="D220" s="230" t="s">
        <v>13851</v>
      </c>
      <c r="E220" s="182" t="s">
        <v>1096</v>
      </c>
      <c r="F220" s="182" t="s">
        <v>13800</v>
      </c>
      <c r="G220" s="182" t="s">
        <v>13240</v>
      </c>
      <c r="H220" s="183">
        <v>0</v>
      </c>
      <c r="I220" s="184" t="s">
        <v>2446</v>
      </c>
      <c r="J220" s="184" t="s">
        <v>13628</v>
      </c>
      <c r="K220" s="224"/>
      <c r="L220" s="224"/>
      <c r="M220" s="224"/>
      <c r="N220" s="224"/>
      <c r="O220" s="224" t="s">
        <v>15809</v>
      </c>
      <c r="P220" s="185"/>
      <c r="Q220" s="225"/>
      <c r="R220" s="182" t="s">
        <v>13851</v>
      </c>
      <c r="S220" s="181" t="s">
        <v>12503</v>
      </c>
      <c r="T220" s="181" t="s">
        <v>13528</v>
      </c>
      <c r="U220" s="201"/>
      <c r="V220" s="226">
        <v>430</v>
      </c>
      <c r="X220" s="227">
        <v>0</v>
      </c>
      <c r="AB220" s="228" t="s">
        <v>16176</v>
      </c>
    </row>
    <row r="221" spans="1:28" s="227" customFormat="1" ht="40.5">
      <c r="A221" s="181" t="s">
        <v>720</v>
      </c>
      <c r="B221" s="182" t="s">
        <v>1125</v>
      </c>
      <c r="C221" s="186" t="s">
        <v>12432</v>
      </c>
      <c r="D221" s="230" t="s">
        <v>12432</v>
      </c>
      <c r="E221" s="182" t="s">
        <v>1094</v>
      </c>
      <c r="F221" s="182" t="s">
        <v>720</v>
      </c>
      <c r="G221" s="182" t="s">
        <v>13240</v>
      </c>
      <c r="H221" s="183">
        <v>0</v>
      </c>
      <c r="I221" s="184" t="s">
        <v>1642</v>
      </c>
      <c r="J221" s="184" t="s">
        <v>1623</v>
      </c>
      <c r="K221" s="224"/>
      <c r="L221" s="224"/>
      <c r="M221" s="224"/>
      <c r="N221" s="224"/>
      <c r="O221" s="224" t="s">
        <v>16177</v>
      </c>
      <c r="P221" s="185"/>
      <c r="Q221" s="225"/>
      <c r="R221" s="182" t="s">
        <v>12432</v>
      </c>
      <c r="S221" s="181" t="s">
        <v>12498</v>
      </c>
      <c r="T221" s="181" t="s">
        <v>3781</v>
      </c>
      <c r="U221" s="201"/>
      <c r="V221" s="226">
        <v>212</v>
      </c>
      <c r="X221" s="227">
        <v>0</v>
      </c>
      <c r="AB221" s="228" t="s">
        <v>16178</v>
      </c>
    </row>
    <row r="222" spans="1:28" s="227" customFormat="1" ht="40.5">
      <c r="A222" s="181" t="s">
        <v>2271</v>
      </c>
      <c r="B222" s="182" t="s">
        <v>1128</v>
      </c>
      <c r="C222" s="186" t="s">
        <v>2537</v>
      </c>
      <c r="D222" s="230" t="s">
        <v>2537</v>
      </c>
      <c r="E222" s="182" t="s">
        <v>879</v>
      </c>
      <c r="F222" s="182" t="s">
        <v>2271</v>
      </c>
      <c r="G222" s="182" t="s">
        <v>13240</v>
      </c>
      <c r="H222" s="183">
        <v>0</v>
      </c>
      <c r="I222" s="184" t="s">
        <v>2272</v>
      </c>
      <c r="J222" s="184" t="s">
        <v>9959</v>
      </c>
      <c r="K222" s="224"/>
      <c r="L222" s="224"/>
      <c r="M222" s="224"/>
      <c r="N222" s="224"/>
      <c r="O222" s="224" t="s">
        <v>15809</v>
      </c>
      <c r="P222" s="185"/>
      <c r="Q222" s="225"/>
      <c r="R222" s="182" t="s">
        <v>2537</v>
      </c>
      <c r="S222" s="181" t="s">
        <v>12645</v>
      </c>
      <c r="T222" s="181" t="s">
        <v>9957</v>
      </c>
      <c r="U222" s="201"/>
      <c r="V222" s="226">
        <v>611</v>
      </c>
      <c r="X222" s="227">
        <v>0</v>
      </c>
      <c r="AB222" s="228" t="s">
        <v>16179</v>
      </c>
    </row>
    <row r="223" spans="1:28" s="227" customFormat="1" ht="54">
      <c r="A223" s="181" t="s">
        <v>15130</v>
      </c>
      <c r="B223" s="182" t="s">
        <v>1128</v>
      </c>
      <c r="C223" s="186" t="s">
        <v>15129</v>
      </c>
      <c r="D223" s="230" t="s">
        <v>15129</v>
      </c>
      <c r="E223" s="182" t="s">
        <v>879</v>
      </c>
      <c r="F223" s="182" t="s">
        <v>15130</v>
      </c>
      <c r="G223" s="182" t="s">
        <v>13240</v>
      </c>
      <c r="H223" s="183">
        <v>0</v>
      </c>
      <c r="I223" s="184" t="s">
        <v>15152</v>
      </c>
      <c r="J223" s="184" t="s">
        <v>9959</v>
      </c>
      <c r="K223" s="224"/>
      <c r="L223" s="224"/>
      <c r="M223" s="224"/>
      <c r="N223" s="224"/>
      <c r="O223" s="224" t="s">
        <v>15809</v>
      </c>
      <c r="P223" s="185"/>
      <c r="Q223" s="225"/>
      <c r="R223" s="182" t="s">
        <v>15129</v>
      </c>
      <c r="S223" s="181" t="s">
        <v>12645</v>
      </c>
      <c r="T223" s="181" t="s">
        <v>9957</v>
      </c>
      <c r="U223" s="201"/>
      <c r="V223" s="226">
        <v>616</v>
      </c>
      <c r="X223" s="227">
        <v>0</v>
      </c>
      <c r="AB223" s="228" t="s">
        <v>16180</v>
      </c>
    </row>
    <row r="224" spans="1:28" s="227" customFormat="1" ht="67.5">
      <c r="A224" s="181" t="s">
        <v>706</v>
      </c>
      <c r="B224" s="182" t="s">
        <v>1125</v>
      </c>
      <c r="C224" s="186" t="s">
        <v>1224</v>
      </c>
      <c r="D224" s="230" t="s">
        <v>1224</v>
      </c>
      <c r="E224" s="182" t="s">
        <v>2432</v>
      </c>
      <c r="F224" s="182" t="s">
        <v>706</v>
      </c>
      <c r="G224" s="182" t="s">
        <v>13240</v>
      </c>
      <c r="H224" s="183">
        <v>0</v>
      </c>
      <c r="I224" s="184" t="s">
        <v>1624</v>
      </c>
      <c r="J224" s="184" t="s">
        <v>1625</v>
      </c>
      <c r="K224" s="224"/>
      <c r="L224" s="224"/>
      <c r="M224" s="224"/>
      <c r="N224" s="224"/>
      <c r="O224" s="224" t="s">
        <v>16181</v>
      </c>
      <c r="P224" s="185"/>
      <c r="Q224" s="225"/>
      <c r="R224" s="182" t="s">
        <v>1224</v>
      </c>
      <c r="S224" s="181" t="s">
        <v>12687</v>
      </c>
      <c r="T224" s="181" t="s">
        <v>11906</v>
      </c>
      <c r="U224" s="201"/>
      <c r="V224" s="226">
        <v>177</v>
      </c>
      <c r="X224" s="227">
        <v>0</v>
      </c>
      <c r="AB224" s="228" t="s">
        <v>16182</v>
      </c>
    </row>
    <row r="225" spans="1:28" s="227" customFormat="1" ht="81">
      <c r="A225" s="181" t="s">
        <v>13806</v>
      </c>
      <c r="B225" s="182" t="s">
        <v>1126</v>
      </c>
      <c r="C225" s="186" t="s">
        <v>13805</v>
      </c>
      <c r="D225" s="230" t="s">
        <v>13805</v>
      </c>
      <c r="E225" s="182" t="s">
        <v>1102</v>
      </c>
      <c r="F225" s="182" t="s">
        <v>13806</v>
      </c>
      <c r="G225" s="182" t="s">
        <v>13240</v>
      </c>
      <c r="H225" s="183">
        <v>0</v>
      </c>
      <c r="I225" s="184" t="s">
        <v>13828</v>
      </c>
      <c r="J225" s="184" t="s">
        <v>16183</v>
      </c>
      <c r="K225" s="224"/>
      <c r="L225" s="224"/>
      <c r="M225" s="224"/>
      <c r="N225" s="224"/>
      <c r="O225" s="224" t="s">
        <v>15809</v>
      </c>
      <c r="P225" s="185"/>
      <c r="Q225" s="225"/>
      <c r="R225" s="182" t="s">
        <v>13805</v>
      </c>
      <c r="S225" s="181" t="s">
        <v>12560</v>
      </c>
      <c r="T225" s="181" t="s">
        <v>6169</v>
      </c>
      <c r="U225" s="201"/>
      <c r="V225" s="226">
        <v>482</v>
      </c>
      <c r="X225" s="227">
        <v>0</v>
      </c>
      <c r="AB225" s="228" t="s">
        <v>16184</v>
      </c>
    </row>
    <row r="226" spans="1:28" s="227" customFormat="1" ht="108">
      <c r="A226" s="181" t="s">
        <v>15100</v>
      </c>
      <c r="B226" s="182" t="s">
        <v>1126</v>
      </c>
      <c r="C226" s="186" t="s">
        <v>15099</v>
      </c>
      <c r="D226" s="230" t="s">
        <v>15099</v>
      </c>
      <c r="E226" s="182" t="s">
        <v>1092</v>
      </c>
      <c r="F226" s="182" t="s">
        <v>15100</v>
      </c>
      <c r="G226" s="182" t="s">
        <v>13240</v>
      </c>
      <c r="H226" s="183">
        <v>0</v>
      </c>
      <c r="I226" s="184" t="s">
        <v>15144</v>
      </c>
      <c r="J226" s="184" t="s">
        <v>1674</v>
      </c>
      <c r="K226" s="224"/>
      <c r="L226" s="224"/>
      <c r="M226" s="224"/>
      <c r="N226" s="224"/>
      <c r="O226" s="224" t="s">
        <v>15809</v>
      </c>
      <c r="P226" s="185"/>
      <c r="Q226" s="225"/>
      <c r="R226" s="182" t="s">
        <v>15099</v>
      </c>
      <c r="S226" s="181" t="s">
        <v>12486</v>
      </c>
      <c r="T226" s="181" t="s">
        <v>3462</v>
      </c>
      <c r="U226" s="201"/>
      <c r="V226" s="226">
        <v>426</v>
      </c>
      <c r="X226" s="227">
        <v>0</v>
      </c>
      <c r="AB226" s="228" t="s">
        <v>16185</v>
      </c>
    </row>
    <row r="227" spans="1:28" s="227" customFormat="1" ht="40.5">
      <c r="A227" s="181" t="s">
        <v>695</v>
      </c>
      <c r="B227" s="182" t="s">
        <v>1125</v>
      </c>
      <c r="C227" s="186" t="s">
        <v>842</v>
      </c>
      <c r="D227" s="230" t="s">
        <v>842</v>
      </c>
      <c r="E227" s="182" t="s">
        <v>1106</v>
      </c>
      <c r="F227" s="182" t="s">
        <v>695</v>
      </c>
      <c r="G227" s="182" t="s">
        <v>13240</v>
      </c>
      <c r="H227" s="183">
        <v>0</v>
      </c>
      <c r="I227" s="184" t="s">
        <v>1610</v>
      </c>
      <c r="J227" s="184" t="s">
        <v>12860</v>
      </c>
      <c r="K227" s="224"/>
      <c r="L227" s="224"/>
      <c r="M227" s="224"/>
      <c r="N227" s="224"/>
      <c r="O227" s="224" t="s">
        <v>16186</v>
      </c>
      <c r="P227" s="185"/>
      <c r="Q227" s="225"/>
      <c r="R227" s="182" t="s">
        <v>842</v>
      </c>
      <c r="S227" s="181" t="s">
        <v>12571</v>
      </c>
      <c r="T227" s="181" t="s">
        <v>6843</v>
      </c>
      <c r="U227" s="201"/>
      <c r="V227" s="226">
        <v>149</v>
      </c>
      <c r="X227" s="227">
        <v>0</v>
      </c>
      <c r="AB227" s="228" t="s">
        <v>16187</v>
      </c>
    </row>
    <row r="228" spans="1:28" s="227" customFormat="1" ht="135">
      <c r="A228" s="181" t="s">
        <v>2205</v>
      </c>
      <c r="B228" s="182" t="s">
        <v>1125</v>
      </c>
      <c r="C228" s="186" t="s">
        <v>12435</v>
      </c>
      <c r="D228" s="230" t="s">
        <v>12435</v>
      </c>
      <c r="E228" s="182" t="s">
        <v>1090</v>
      </c>
      <c r="F228" s="182" t="s">
        <v>2205</v>
      </c>
      <c r="G228" s="182" t="s">
        <v>13240</v>
      </c>
      <c r="H228" s="183">
        <v>0</v>
      </c>
      <c r="I228" s="184" t="s">
        <v>2206</v>
      </c>
      <c r="J228" s="184" t="s">
        <v>2804</v>
      </c>
      <c r="K228" s="224"/>
      <c r="L228" s="224"/>
      <c r="M228" s="224"/>
      <c r="N228" s="224"/>
      <c r="O228" s="224" t="s">
        <v>16188</v>
      </c>
      <c r="P228" s="185"/>
      <c r="Q228" s="225"/>
      <c r="R228" s="182" t="s">
        <v>12435</v>
      </c>
      <c r="S228" s="181" t="s">
        <v>12467</v>
      </c>
      <c r="T228" s="181" t="s">
        <v>2803</v>
      </c>
      <c r="U228" s="201"/>
      <c r="V228" s="226">
        <v>196</v>
      </c>
      <c r="X228" s="227">
        <v>0</v>
      </c>
      <c r="AB228" s="228" t="s">
        <v>16189</v>
      </c>
    </row>
    <row r="229" spans="1:28" s="227" customFormat="1" ht="27">
      <c r="A229" s="181" t="s">
        <v>783</v>
      </c>
      <c r="B229" s="182" t="s">
        <v>1126</v>
      </c>
      <c r="C229" s="186" t="s">
        <v>782</v>
      </c>
      <c r="D229" s="230" t="s">
        <v>782</v>
      </c>
      <c r="E229" s="182" t="s">
        <v>2431</v>
      </c>
      <c r="F229" s="182" t="s">
        <v>783</v>
      </c>
      <c r="G229" s="182" t="s">
        <v>13240</v>
      </c>
      <c r="H229" s="183">
        <v>0</v>
      </c>
      <c r="I229" s="184" t="s">
        <v>13829</v>
      </c>
      <c r="J229" s="184" t="s">
        <v>1701</v>
      </c>
      <c r="K229" s="224"/>
      <c r="L229" s="224"/>
      <c r="M229" s="224"/>
      <c r="N229" s="224"/>
      <c r="O229" s="224" t="s">
        <v>16190</v>
      </c>
      <c r="P229" s="185"/>
      <c r="Q229" s="225"/>
      <c r="R229" s="182" t="s">
        <v>782</v>
      </c>
      <c r="S229" s="181" t="s">
        <v>12682</v>
      </c>
      <c r="T229" s="181" t="s">
        <v>11512</v>
      </c>
      <c r="U229" s="201"/>
      <c r="V229" s="226">
        <v>516</v>
      </c>
      <c r="X229" s="227">
        <v>0</v>
      </c>
      <c r="AB229" s="228" t="s">
        <v>16191</v>
      </c>
    </row>
    <row r="230" spans="1:28" s="227" customFormat="1" ht="67.5">
      <c r="A230" s="181" t="s">
        <v>693</v>
      </c>
      <c r="B230" s="182" t="s">
        <v>1125</v>
      </c>
      <c r="C230" s="186" t="s">
        <v>692</v>
      </c>
      <c r="D230" s="230" t="s">
        <v>692</v>
      </c>
      <c r="E230" s="182" t="s">
        <v>2432</v>
      </c>
      <c r="F230" s="182" t="s">
        <v>693</v>
      </c>
      <c r="G230" s="182" t="s">
        <v>13240</v>
      </c>
      <c r="H230" s="183">
        <v>0</v>
      </c>
      <c r="I230" s="184" t="s">
        <v>1607</v>
      </c>
      <c r="J230" s="184" t="s">
        <v>1600</v>
      </c>
      <c r="K230" s="224"/>
      <c r="L230" s="224"/>
      <c r="M230" s="224"/>
      <c r="N230" s="224"/>
      <c r="O230" s="224" t="s">
        <v>16117</v>
      </c>
      <c r="P230" s="185"/>
      <c r="Q230" s="225"/>
      <c r="R230" s="182" t="s">
        <v>692</v>
      </c>
      <c r="S230" s="181" t="s">
        <v>12687</v>
      </c>
      <c r="T230" s="181" t="s">
        <v>11964</v>
      </c>
      <c r="U230" s="201"/>
      <c r="V230" s="226">
        <v>138</v>
      </c>
      <c r="X230" s="227">
        <v>0</v>
      </c>
      <c r="AB230" s="228" t="s">
        <v>16192</v>
      </c>
    </row>
    <row r="231" spans="1:28" s="227" customFormat="1" ht="54">
      <c r="A231" s="181" t="s">
        <v>15447</v>
      </c>
      <c r="B231" s="182" t="s">
        <v>1125</v>
      </c>
      <c r="C231" s="186" t="s">
        <v>15446</v>
      </c>
      <c r="D231" s="230" t="s">
        <v>15446</v>
      </c>
      <c r="E231" s="182" t="s">
        <v>1096</v>
      </c>
      <c r="F231" s="182" t="s">
        <v>15447</v>
      </c>
      <c r="G231" s="182" t="s">
        <v>13240</v>
      </c>
      <c r="H231" s="183">
        <v>0</v>
      </c>
      <c r="I231" s="184" t="s">
        <v>15448</v>
      </c>
      <c r="J231" s="184" t="s">
        <v>13632</v>
      </c>
      <c r="K231" s="224"/>
      <c r="L231" s="224"/>
      <c r="M231" s="224"/>
      <c r="N231" s="224"/>
      <c r="O231" s="224" t="s">
        <v>15809</v>
      </c>
      <c r="P231" s="185"/>
      <c r="Q231" s="225"/>
      <c r="R231" s="182" t="s">
        <v>15446</v>
      </c>
      <c r="S231" s="181" t="s">
        <v>12503</v>
      </c>
      <c r="T231" s="181" t="s">
        <v>13535</v>
      </c>
      <c r="U231" s="201"/>
      <c r="V231" s="226">
        <v>66</v>
      </c>
      <c r="X231" s="227">
        <v>0</v>
      </c>
      <c r="AB231" s="228" t="s">
        <v>16193</v>
      </c>
    </row>
    <row r="232" spans="1:28" s="227" customFormat="1" ht="54">
      <c r="A232" s="181" t="s">
        <v>15114</v>
      </c>
      <c r="B232" s="182" t="s">
        <v>1126</v>
      </c>
      <c r="C232" s="186" t="s">
        <v>15113</v>
      </c>
      <c r="D232" s="230" t="s">
        <v>15113</v>
      </c>
      <c r="E232" s="182" t="s">
        <v>1101</v>
      </c>
      <c r="F232" s="182" t="s">
        <v>15114</v>
      </c>
      <c r="G232" s="182" t="s">
        <v>13240</v>
      </c>
      <c r="H232" s="183">
        <v>0</v>
      </c>
      <c r="I232" s="184" t="s">
        <v>15149</v>
      </c>
      <c r="J232" s="184" t="s">
        <v>12852</v>
      </c>
      <c r="K232" s="224"/>
      <c r="L232" s="224"/>
      <c r="M232" s="224"/>
      <c r="N232" s="224"/>
      <c r="O232" s="224" t="s">
        <v>15809</v>
      </c>
      <c r="P232" s="185"/>
      <c r="Q232" s="225"/>
      <c r="R232" s="182" t="s">
        <v>15113</v>
      </c>
      <c r="S232" s="181" t="s">
        <v>12556</v>
      </c>
      <c r="T232" s="181" t="s">
        <v>6050</v>
      </c>
      <c r="U232" s="201"/>
      <c r="V232" s="226">
        <v>501</v>
      </c>
      <c r="X232" s="227">
        <v>0</v>
      </c>
      <c r="AB232" s="228" t="s">
        <v>16194</v>
      </c>
    </row>
    <row r="233" spans="1:28" s="227" customFormat="1" ht="40.5">
      <c r="A233" s="181" t="s">
        <v>1385</v>
      </c>
      <c r="B233" s="182" t="s">
        <v>1125</v>
      </c>
      <c r="C233" s="186" t="s">
        <v>2304</v>
      </c>
      <c r="D233" s="230" t="s">
        <v>2304</v>
      </c>
      <c r="E233" s="182" t="s">
        <v>1096</v>
      </c>
      <c r="F233" s="182" t="s">
        <v>1385</v>
      </c>
      <c r="G233" s="182" t="s">
        <v>13240</v>
      </c>
      <c r="H233" s="183">
        <v>0</v>
      </c>
      <c r="I233" s="184" t="s">
        <v>1612</v>
      </c>
      <c r="J233" s="184" t="s">
        <v>13621</v>
      </c>
      <c r="K233" s="224"/>
      <c r="L233" s="224"/>
      <c r="M233" s="224"/>
      <c r="N233" s="224"/>
      <c r="O233" s="224" t="s">
        <v>15840</v>
      </c>
      <c r="P233" s="185"/>
      <c r="Q233" s="225"/>
      <c r="R233" s="182" t="s">
        <v>2304</v>
      </c>
      <c r="S233" s="181" t="s">
        <v>12503</v>
      </c>
      <c r="T233" s="181" t="s">
        <v>13521</v>
      </c>
      <c r="U233" s="201"/>
      <c r="V233" s="226">
        <v>155</v>
      </c>
      <c r="X233" s="227">
        <v>0</v>
      </c>
      <c r="AB233" s="228" t="s">
        <v>16195</v>
      </c>
    </row>
    <row r="234" spans="1:28" s="227" customFormat="1" ht="27">
      <c r="A234" s="181" t="s">
        <v>13782</v>
      </c>
      <c r="B234" s="182" t="s">
        <v>1125</v>
      </c>
      <c r="C234" s="186" t="s">
        <v>13781</v>
      </c>
      <c r="D234" s="230" t="s">
        <v>13781</v>
      </c>
      <c r="E234" s="182" t="s">
        <v>1103</v>
      </c>
      <c r="F234" s="182" t="s">
        <v>13782</v>
      </c>
      <c r="G234" s="182" t="s">
        <v>13240</v>
      </c>
      <c r="H234" s="183">
        <v>0</v>
      </c>
      <c r="I234" s="184" t="s">
        <v>13823</v>
      </c>
      <c r="J234" s="184" t="s">
        <v>6423</v>
      </c>
      <c r="K234" s="224"/>
      <c r="L234" s="224"/>
      <c r="M234" s="224"/>
      <c r="N234" s="224"/>
      <c r="O234" s="224" t="s">
        <v>15809</v>
      </c>
      <c r="P234" s="185"/>
      <c r="Q234" s="225"/>
      <c r="R234" s="182" t="s">
        <v>13781</v>
      </c>
      <c r="S234" s="181" t="s">
        <v>12565</v>
      </c>
      <c r="T234" s="181" t="s">
        <v>6422</v>
      </c>
      <c r="U234" s="201"/>
      <c r="V234" s="226">
        <v>5</v>
      </c>
      <c r="X234" s="227">
        <v>0</v>
      </c>
      <c r="AB234" s="228" t="s">
        <v>16196</v>
      </c>
    </row>
    <row r="235" spans="1:28" s="227" customFormat="1" ht="40.5">
      <c r="A235" s="181" t="s">
        <v>12918</v>
      </c>
      <c r="B235" s="182" t="s">
        <v>1125</v>
      </c>
      <c r="C235" s="186" t="s">
        <v>12917</v>
      </c>
      <c r="D235" s="230" t="s">
        <v>12917</v>
      </c>
      <c r="E235" s="182" t="s">
        <v>886</v>
      </c>
      <c r="F235" s="182" t="s">
        <v>12918</v>
      </c>
      <c r="G235" s="182" t="s">
        <v>13240</v>
      </c>
      <c r="H235" s="183">
        <v>0</v>
      </c>
      <c r="I235" s="184" t="s">
        <v>12943</v>
      </c>
      <c r="J235" s="184" t="s">
        <v>11666</v>
      </c>
      <c r="K235" s="224"/>
      <c r="L235" s="224"/>
      <c r="M235" s="224"/>
      <c r="N235" s="224"/>
      <c r="O235" s="224" t="s">
        <v>15809</v>
      </c>
      <c r="P235" s="185"/>
      <c r="Q235" s="225"/>
      <c r="R235" s="182" t="s">
        <v>12917</v>
      </c>
      <c r="S235" s="181" t="s">
        <v>12685</v>
      </c>
      <c r="T235" s="181" t="s">
        <v>11665</v>
      </c>
      <c r="U235" s="201"/>
      <c r="V235" s="226">
        <v>9</v>
      </c>
      <c r="X235" s="227">
        <v>0</v>
      </c>
      <c r="AB235" s="228" t="s">
        <v>16197</v>
      </c>
    </row>
    <row r="236" spans="1:28" s="227" customFormat="1" ht="67.5">
      <c r="A236" s="181" t="s">
        <v>753</v>
      </c>
      <c r="B236" s="182" t="s">
        <v>1127</v>
      </c>
      <c r="C236" s="186" t="s">
        <v>12430</v>
      </c>
      <c r="D236" s="230" t="s">
        <v>12430</v>
      </c>
      <c r="E236" s="182" t="s">
        <v>1092</v>
      </c>
      <c r="F236" s="182" t="s">
        <v>753</v>
      </c>
      <c r="G236" s="182" t="s">
        <v>13240</v>
      </c>
      <c r="H236" s="183">
        <v>0</v>
      </c>
      <c r="I236" s="184" t="s">
        <v>1724</v>
      </c>
      <c r="J236" s="184" t="s">
        <v>1725</v>
      </c>
      <c r="K236" s="224"/>
      <c r="L236" s="224"/>
      <c r="M236" s="224"/>
      <c r="N236" s="224"/>
      <c r="O236" s="224" t="s">
        <v>16198</v>
      </c>
      <c r="P236" s="185"/>
      <c r="Q236" s="225"/>
      <c r="R236" s="182" t="s">
        <v>12430</v>
      </c>
      <c r="S236" s="181" t="s">
        <v>12486</v>
      </c>
      <c r="T236" s="181" t="s">
        <v>3427</v>
      </c>
      <c r="U236" s="201"/>
      <c r="V236" s="226">
        <v>353</v>
      </c>
      <c r="X236" s="227">
        <v>0</v>
      </c>
      <c r="AB236" s="228" t="s">
        <v>16199</v>
      </c>
    </row>
    <row r="237" spans="1:28" s="227" customFormat="1" ht="243">
      <c r="A237" s="181" t="s">
        <v>1417</v>
      </c>
      <c r="B237" s="182" t="s">
        <v>1127</v>
      </c>
      <c r="C237" s="186" t="s">
        <v>15082</v>
      </c>
      <c r="D237" s="230" t="s">
        <v>15082</v>
      </c>
      <c r="E237" s="182" t="s">
        <v>1097</v>
      </c>
      <c r="F237" s="182" t="s">
        <v>1417</v>
      </c>
      <c r="G237" s="182" t="s">
        <v>13240</v>
      </c>
      <c r="H237" s="183">
        <v>0</v>
      </c>
      <c r="I237" s="184" t="s">
        <v>1750</v>
      </c>
      <c r="J237" s="184" t="s">
        <v>1543</v>
      </c>
      <c r="K237" s="224"/>
      <c r="L237" s="224"/>
      <c r="M237" s="224"/>
      <c r="N237" s="224"/>
      <c r="O237" s="224" t="s">
        <v>16200</v>
      </c>
      <c r="P237" s="185"/>
      <c r="Q237" s="225"/>
      <c r="R237" s="182" t="s">
        <v>15082</v>
      </c>
      <c r="S237" s="181" t="s">
        <v>12512</v>
      </c>
      <c r="T237" s="181" t="s">
        <v>4234</v>
      </c>
      <c r="U237" s="201"/>
      <c r="V237" s="226">
        <v>377</v>
      </c>
      <c r="X237" s="227">
        <v>0</v>
      </c>
      <c r="AB237" s="228" t="s">
        <v>16201</v>
      </c>
    </row>
    <row r="238" spans="1:28" s="227" customFormat="1" ht="108">
      <c r="A238" s="181" t="s">
        <v>142</v>
      </c>
      <c r="B238" s="182" t="s">
        <v>1128</v>
      </c>
      <c r="C238" s="186" t="s">
        <v>153</v>
      </c>
      <c r="D238" s="230" t="s">
        <v>153</v>
      </c>
      <c r="E238" s="182" t="s">
        <v>1096</v>
      </c>
      <c r="F238" s="182" t="s">
        <v>142</v>
      </c>
      <c r="G238" s="182" t="s">
        <v>13240</v>
      </c>
      <c r="H238" s="183">
        <v>0</v>
      </c>
      <c r="I238" s="184" t="s">
        <v>1773</v>
      </c>
      <c r="J238" s="184" t="s">
        <v>13619</v>
      </c>
      <c r="K238" s="224"/>
      <c r="L238" s="224"/>
      <c r="M238" s="224"/>
      <c r="N238" s="224"/>
      <c r="O238" s="224" t="s">
        <v>16202</v>
      </c>
      <c r="P238" s="185"/>
      <c r="Q238" s="225"/>
      <c r="R238" s="182" t="s">
        <v>153</v>
      </c>
      <c r="S238" s="181" t="s">
        <v>12503</v>
      </c>
      <c r="T238" s="181" t="s">
        <v>13519</v>
      </c>
      <c r="U238" s="201"/>
      <c r="V238" s="226">
        <v>599</v>
      </c>
      <c r="X238" s="227">
        <v>0</v>
      </c>
      <c r="AB238" s="228" t="s">
        <v>16203</v>
      </c>
    </row>
    <row r="239" spans="1:28" s="227" customFormat="1" ht="54">
      <c r="A239" s="181" t="s">
        <v>680</v>
      </c>
      <c r="B239" s="182" t="s">
        <v>1125</v>
      </c>
      <c r="C239" s="186" t="s">
        <v>2501</v>
      </c>
      <c r="D239" s="230" t="s">
        <v>2501</v>
      </c>
      <c r="E239" s="182" t="s">
        <v>1107</v>
      </c>
      <c r="F239" s="182" t="s">
        <v>680</v>
      </c>
      <c r="G239" s="182" t="s">
        <v>13240</v>
      </c>
      <c r="H239" s="183">
        <v>0</v>
      </c>
      <c r="I239" s="184" t="s">
        <v>1592</v>
      </c>
      <c r="J239" s="184" t="s">
        <v>12871</v>
      </c>
      <c r="K239" s="224"/>
      <c r="L239" s="224"/>
      <c r="M239" s="224"/>
      <c r="N239" s="224"/>
      <c r="O239" s="224" t="s">
        <v>16204</v>
      </c>
      <c r="P239" s="185"/>
      <c r="Q239" s="225"/>
      <c r="R239" s="182" t="s">
        <v>2501</v>
      </c>
      <c r="S239" s="181" t="s">
        <v>12577</v>
      </c>
      <c r="T239" s="181" t="s">
        <v>7017</v>
      </c>
      <c r="U239" s="201"/>
      <c r="V239" s="226">
        <v>115</v>
      </c>
      <c r="X239" s="227">
        <v>0</v>
      </c>
      <c r="AB239" s="228" t="s">
        <v>16205</v>
      </c>
    </row>
    <row r="240" spans="1:28" s="227" customFormat="1" ht="54">
      <c r="A240" s="181" t="s">
        <v>672</v>
      </c>
      <c r="B240" s="182" t="s">
        <v>1125</v>
      </c>
      <c r="C240" s="186" t="s">
        <v>15057</v>
      </c>
      <c r="D240" s="230" t="s">
        <v>2199</v>
      </c>
      <c r="E240" s="182" t="s">
        <v>879</v>
      </c>
      <c r="F240" s="182" t="s">
        <v>672</v>
      </c>
      <c r="G240" s="182" t="s">
        <v>13240</v>
      </c>
      <c r="H240" s="183">
        <v>0</v>
      </c>
      <c r="I240" s="184" t="s">
        <v>1581</v>
      </c>
      <c r="J240" s="184" t="s">
        <v>10005</v>
      </c>
      <c r="K240" s="224"/>
      <c r="L240" s="224"/>
      <c r="M240" s="224"/>
      <c r="N240" s="224"/>
      <c r="O240" s="224" t="s">
        <v>16206</v>
      </c>
      <c r="P240" s="185"/>
      <c r="Q240" s="225"/>
      <c r="R240" s="182" t="s">
        <v>15057</v>
      </c>
      <c r="S240" s="181" t="s">
        <v>12645</v>
      </c>
      <c r="T240" s="181" t="s">
        <v>10004</v>
      </c>
      <c r="U240" s="201"/>
      <c r="V240" s="226">
        <v>131</v>
      </c>
      <c r="X240" s="227">
        <v>0</v>
      </c>
      <c r="AB240" s="228" t="s">
        <v>16207</v>
      </c>
    </row>
    <row r="241" spans="1:28" s="227" customFormat="1" ht="54">
      <c r="A241" s="181" t="s">
        <v>15128</v>
      </c>
      <c r="B241" s="182" t="s">
        <v>1128</v>
      </c>
      <c r="C241" s="186" t="s">
        <v>15127</v>
      </c>
      <c r="D241" s="230" t="s">
        <v>15127</v>
      </c>
      <c r="E241" s="182" t="s">
        <v>879</v>
      </c>
      <c r="F241" s="182" t="s">
        <v>15128</v>
      </c>
      <c r="G241" s="182" t="s">
        <v>13240</v>
      </c>
      <c r="H241" s="183">
        <v>0</v>
      </c>
      <c r="I241" s="184" t="s">
        <v>15152</v>
      </c>
      <c r="J241" s="184" t="s">
        <v>9959</v>
      </c>
      <c r="K241" s="224"/>
      <c r="L241" s="224"/>
      <c r="M241" s="224"/>
      <c r="N241" s="224"/>
      <c r="O241" s="224" t="s">
        <v>15809</v>
      </c>
      <c r="P241" s="185"/>
      <c r="Q241" s="225"/>
      <c r="R241" s="182" t="s">
        <v>15127</v>
      </c>
      <c r="S241" s="181" t="s">
        <v>12645</v>
      </c>
      <c r="T241" s="181" t="s">
        <v>9957</v>
      </c>
      <c r="U241" s="201"/>
      <c r="V241" s="226">
        <v>615</v>
      </c>
      <c r="X241" s="227">
        <v>0</v>
      </c>
      <c r="AB241" s="228" t="s">
        <v>16208</v>
      </c>
    </row>
    <row r="242" spans="1:28" s="227" customFormat="1" ht="67.5">
      <c r="A242" s="181" t="s">
        <v>15125</v>
      </c>
      <c r="B242" s="182" t="s">
        <v>1128</v>
      </c>
      <c r="C242" s="186" t="s">
        <v>15124</v>
      </c>
      <c r="D242" s="230" t="s">
        <v>15124</v>
      </c>
      <c r="E242" s="182" t="s">
        <v>1096</v>
      </c>
      <c r="F242" s="182" t="s">
        <v>15125</v>
      </c>
      <c r="G242" s="182" t="s">
        <v>13240</v>
      </c>
      <c r="H242" s="183">
        <v>0</v>
      </c>
      <c r="I242" s="184" t="s">
        <v>13834</v>
      </c>
      <c r="J242" s="184" t="s">
        <v>13618</v>
      </c>
      <c r="K242" s="224"/>
      <c r="L242" s="224"/>
      <c r="M242" s="224"/>
      <c r="N242" s="224"/>
      <c r="O242" s="224" t="s">
        <v>15809</v>
      </c>
      <c r="P242" s="185"/>
      <c r="Q242" s="225"/>
      <c r="R242" s="182" t="s">
        <v>15124</v>
      </c>
      <c r="S242" s="181" t="s">
        <v>12503</v>
      </c>
      <c r="T242" s="181" t="s">
        <v>13518</v>
      </c>
      <c r="U242" s="201"/>
      <c r="V242" s="226">
        <v>574</v>
      </c>
      <c r="X242" s="227">
        <v>0</v>
      </c>
      <c r="AB242" s="228" t="s">
        <v>16209</v>
      </c>
    </row>
    <row r="243" spans="1:28" s="227" customFormat="1" ht="81">
      <c r="A243" s="181" t="s">
        <v>2507</v>
      </c>
      <c r="B243" s="182" t="s">
        <v>1125</v>
      </c>
      <c r="C243" s="186" t="s">
        <v>2506</v>
      </c>
      <c r="D243" s="230" t="s">
        <v>2506</v>
      </c>
      <c r="E243" s="182" t="s">
        <v>879</v>
      </c>
      <c r="F243" s="182" t="s">
        <v>2507</v>
      </c>
      <c r="G243" s="182" t="s">
        <v>13240</v>
      </c>
      <c r="H243" s="183">
        <v>0</v>
      </c>
      <c r="I243" s="184" t="s">
        <v>12408</v>
      </c>
      <c r="J243" s="184" t="s">
        <v>9950</v>
      </c>
      <c r="K243" s="224"/>
      <c r="L243" s="224"/>
      <c r="M243" s="224"/>
      <c r="N243" s="224"/>
      <c r="O243" s="224" t="s">
        <v>15809</v>
      </c>
      <c r="P243" s="185"/>
      <c r="Q243" s="225"/>
      <c r="R243" s="182" t="s">
        <v>2506</v>
      </c>
      <c r="S243" s="181" t="s">
        <v>12645</v>
      </c>
      <c r="T243" s="181" t="s">
        <v>9948</v>
      </c>
      <c r="U243" s="201"/>
      <c r="V243" s="226">
        <v>150</v>
      </c>
      <c r="X243" s="227">
        <v>0</v>
      </c>
      <c r="AB243" s="228" t="s">
        <v>16210</v>
      </c>
    </row>
    <row r="244" spans="1:28" s="227" customFormat="1" ht="27">
      <c r="A244" s="181" t="s">
        <v>2318</v>
      </c>
      <c r="B244" s="182" t="s">
        <v>1125</v>
      </c>
      <c r="C244" s="186" t="s">
        <v>2317</v>
      </c>
      <c r="D244" s="230" t="s">
        <v>2317</v>
      </c>
      <c r="E244" s="182" t="s">
        <v>13497</v>
      </c>
      <c r="F244" s="182" t="s">
        <v>2318</v>
      </c>
      <c r="G244" s="182" t="s">
        <v>13240</v>
      </c>
      <c r="H244" s="183">
        <v>0</v>
      </c>
      <c r="I244" s="184" t="s">
        <v>2319</v>
      </c>
      <c r="J244" s="184" t="s">
        <v>4151</v>
      </c>
      <c r="K244" s="224"/>
      <c r="L244" s="224"/>
      <c r="M244" s="224"/>
      <c r="N244" s="224"/>
      <c r="O244" s="224" t="s">
        <v>16211</v>
      </c>
      <c r="P244" s="185"/>
      <c r="Q244" s="225"/>
      <c r="R244" s="182" t="s">
        <v>2317</v>
      </c>
      <c r="S244" s="181" t="s">
        <v>12511</v>
      </c>
      <c r="T244" s="181" t="s">
        <v>4150</v>
      </c>
      <c r="U244" s="201"/>
      <c r="V244" s="226">
        <v>224</v>
      </c>
      <c r="X244" s="227">
        <v>0</v>
      </c>
      <c r="AB244" s="228" t="s">
        <v>16212</v>
      </c>
    </row>
    <row r="245" spans="1:28" s="227" customFormat="1" ht="216">
      <c r="A245" s="181" t="s">
        <v>759</v>
      </c>
      <c r="B245" s="182" t="s">
        <v>1127</v>
      </c>
      <c r="C245" s="186" t="s">
        <v>1373</v>
      </c>
      <c r="D245" s="230" t="s">
        <v>1373</v>
      </c>
      <c r="E245" s="182" t="s">
        <v>879</v>
      </c>
      <c r="F245" s="182" t="s">
        <v>759</v>
      </c>
      <c r="G245" s="182" t="s">
        <v>13240</v>
      </c>
      <c r="H245" s="183">
        <v>0</v>
      </c>
      <c r="I245" s="184" t="s">
        <v>1733</v>
      </c>
      <c r="J245" s="184" t="s">
        <v>10008</v>
      </c>
      <c r="K245" s="224"/>
      <c r="L245" s="224"/>
      <c r="M245" s="224"/>
      <c r="N245" s="224"/>
      <c r="O245" s="224" t="s">
        <v>16213</v>
      </c>
      <c r="P245" s="185"/>
      <c r="Q245" s="225"/>
      <c r="R245" s="182" t="s">
        <v>1373</v>
      </c>
      <c r="S245" s="181" t="s">
        <v>12645</v>
      </c>
      <c r="T245" s="181" t="s">
        <v>10007</v>
      </c>
      <c r="U245" s="201"/>
      <c r="V245" s="226">
        <v>370</v>
      </c>
      <c r="X245" s="227">
        <v>0</v>
      </c>
      <c r="AB245" s="228" t="s">
        <v>16214</v>
      </c>
    </row>
    <row r="246" spans="1:28" s="227" customFormat="1" ht="94.5">
      <c r="A246" s="181" t="s">
        <v>13861</v>
      </c>
      <c r="B246" s="182" t="s">
        <v>1125</v>
      </c>
      <c r="C246" s="186" t="s">
        <v>13840</v>
      </c>
      <c r="D246" s="230" t="s">
        <v>13840</v>
      </c>
      <c r="E246" s="182" t="s">
        <v>1104</v>
      </c>
      <c r="F246" s="182" t="s">
        <v>13861</v>
      </c>
      <c r="G246" s="182" t="s">
        <v>13240</v>
      </c>
      <c r="H246" s="183">
        <v>0</v>
      </c>
      <c r="I246" s="184" t="s">
        <v>13876</v>
      </c>
      <c r="J246" s="184" t="s">
        <v>1575</v>
      </c>
      <c r="K246" s="224"/>
      <c r="L246" s="224"/>
      <c r="M246" s="224"/>
      <c r="N246" s="224"/>
      <c r="O246" s="224" t="s">
        <v>15809</v>
      </c>
      <c r="P246" s="185"/>
      <c r="Q246" s="225"/>
      <c r="R246" s="182" t="s">
        <v>13840</v>
      </c>
      <c r="S246" s="181" t="s">
        <v>12569</v>
      </c>
      <c r="T246" s="181" t="s">
        <v>6677</v>
      </c>
      <c r="U246" s="201"/>
      <c r="V246" s="226">
        <v>74</v>
      </c>
      <c r="X246" s="227">
        <v>0</v>
      </c>
      <c r="AB246" s="228" t="s">
        <v>16215</v>
      </c>
    </row>
    <row r="247" spans="1:28" s="227" customFormat="1" ht="27">
      <c r="A247" s="181" t="s">
        <v>2503</v>
      </c>
      <c r="B247" s="182" t="s">
        <v>1125</v>
      </c>
      <c r="C247" s="186" t="s">
        <v>2502</v>
      </c>
      <c r="D247" s="230" t="s">
        <v>2502</v>
      </c>
      <c r="E247" s="182" t="s">
        <v>1103</v>
      </c>
      <c r="F247" s="182" t="s">
        <v>2503</v>
      </c>
      <c r="G247" s="182" t="s">
        <v>13240</v>
      </c>
      <c r="H247" s="183">
        <v>0</v>
      </c>
      <c r="I247" s="184" t="s">
        <v>1569</v>
      </c>
      <c r="J247" s="184" t="s">
        <v>6470</v>
      </c>
      <c r="K247" s="224"/>
      <c r="L247" s="224"/>
      <c r="M247" s="224"/>
      <c r="N247" s="224"/>
      <c r="O247" s="224" t="s">
        <v>15809</v>
      </c>
      <c r="P247" s="185"/>
      <c r="Q247" s="225"/>
      <c r="R247" s="182" t="s">
        <v>2502</v>
      </c>
      <c r="S247" s="181" t="s">
        <v>12565</v>
      </c>
      <c r="T247" s="181" t="s">
        <v>6469</v>
      </c>
      <c r="U247" s="201"/>
      <c r="V247" s="226">
        <v>121</v>
      </c>
      <c r="X247" s="227">
        <v>0</v>
      </c>
      <c r="AB247" s="228" t="s">
        <v>16216</v>
      </c>
    </row>
    <row r="248" spans="1:28" s="227" customFormat="1" ht="94.5">
      <c r="A248" s="181" t="s">
        <v>15511</v>
      </c>
      <c r="B248" s="182" t="s">
        <v>1128</v>
      </c>
      <c r="C248" s="186" t="s">
        <v>15510</v>
      </c>
      <c r="D248" s="230" t="s">
        <v>15510</v>
      </c>
      <c r="E248" s="182" t="s">
        <v>1096</v>
      </c>
      <c r="F248" s="182" t="s">
        <v>15511</v>
      </c>
      <c r="G248" s="182" t="s">
        <v>13240</v>
      </c>
      <c r="H248" s="183">
        <v>0</v>
      </c>
      <c r="I248" s="184" t="s">
        <v>15512</v>
      </c>
      <c r="J248" s="184" t="s">
        <v>13619</v>
      </c>
      <c r="K248" s="224"/>
      <c r="L248" s="224"/>
      <c r="M248" s="224"/>
      <c r="N248" s="224"/>
      <c r="O248" s="224" t="s">
        <v>15809</v>
      </c>
      <c r="P248" s="185"/>
      <c r="Q248" s="225"/>
      <c r="R248" s="182" t="s">
        <v>15510</v>
      </c>
      <c r="S248" s="181" t="s">
        <v>12503</v>
      </c>
      <c r="T248" s="181" t="s">
        <v>13519</v>
      </c>
      <c r="U248" s="201"/>
      <c r="V248" s="226">
        <v>628</v>
      </c>
      <c r="X248" s="227">
        <v>0</v>
      </c>
      <c r="AB248" s="228" t="s">
        <v>16217</v>
      </c>
    </row>
    <row r="249" spans="1:28" s="227" customFormat="1" ht="67.5">
      <c r="A249" s="181" t="s">
        <v>670</v>
      </c>
      <c r="B249" s="182" t="s">
        <v>1125</v>
      </c>
      <c r="C249" s="186" t="s">
        <v>2256</v>
      </c>
      <c r="D249" s="230" t="s">
        <v>2256</v>
      </c>
      <c r="E249" s="182" t="s">
        <v>1107</v>
      </c>
      <c r="F249" s="182" t="s">
        <v>670</v>
      </c>
      <c r="G249" s="182" t="s">
        <v>13240</v>
      </c>
      <c r="H249" s="183">
        <v>0</v>
      </c>
      <c r="I249" s="184" t="s">
        <v>1573</v>
      </c>
      <c r="J249" s="184" t="s">
        <v>12871</v>
      </c>
      <c r="K249" s="224"/>
      <c r="L249" s="224"/>
      <c r="M249" s="224"/>
      <c r="N249" s="224"/>
      <c r="O249" s="224" t="s">
        <v>16218</v>
      </c>
      <c r="P249" s="185"/>
      <c r="Q249" s="225"/>
      <c r="R249" s="182" t="s">
        <v>2256</v>
      </c>
      <c r="S249" s="181" t="s">
        <v>12577</v>
      </c>
      <c r="T249" s="181" t="s">
        <v>7017</v>
      </c>
      <c r="U249" s="201"/>
      <c r="V249" s="226">
        <v>72</v>
      </c>
      <c r="X249" s="227">
        <v>0</v>
      </c>
      <c r="AB249" s="228" t="s">
        <v>16219</v>
      </c>
    </row>
    <row r="250" spans="1:28" s="227" customFormat="1" ht="270">
      <c r="A250" s="181" t="s">
        <v>1407</v>
      </c>
      <c r="B250" s="182" t="s">
        <v>1127</v>
      </c>
      <c r="C250" s="186" t="s">
        <v>1406</v>
      </c>
      <c r="D250" s="230" t="s">
        <v>1406</v>
      </c>
      <c r="E250" s="182" t="s">
        <v>1104</v>
      </c>
      <c r="F250" s="182" t="s">
        <v>1407</v>
      </c>
      <c r="G250" s="182" t="s">
        <v>13240</v>
      </c>
      <c r="H250" s="183">
        <v>0</v>
      </c>
      <c r="I250" s="184" t="s">
        <v>1755</v>
      </c>
      <c r="J250" s="184" t="s">
        <v>1554</v>
      </c>
      <c r="K250" s="224"/>
      <c r="L250" s="224"/>
      <c r="M250" s="224"/>
      <c r="N250" s="224"/>
      <c r="O250" s="224" t="s">
        <v>16220</v>
      </c>
      <c r="P250" s="185"/>
      <c r="Q250" s="225"/>
      <c r="R250" s="182" t="s">
        <v>1406</v>
      </c>
      <c r="S250" s="181" t="s">
        <v>12569</v>
      </c>
      <c r="T250" s="181" t="s">
        <v>6700</v>
      </c>
      <c r="U250" s="201"/>
      <c r="V250" s="226">
        <v>332</v>
      </c>
      <c r="X250" s="227">
        <v>0</v>
      </c>
      <c r="AB250" s="228" t="s">
        <v>16221</v>
      </c>
    </row>
    <row r="251" spans="1:28" s="227" customFormat="1" ht="54">
      <c r="A251" s="181" t="s">
        <v>683</v>
      </c>
      <c r="B251" s="182" t="s">
        <v>1125</v>
      </c>
      <c r="C251" s="186" t="s">
        <v>1230</v>
      </c>
      <c r="D251" s="230" t="s">
        <v>1230</v>
      </c>
      <c r="E251" s="182" t="s">
        <v>885</v>
      </c>
      <c r="F251" s="182" t="s">
        <v>683</v>
      </c>
      <c r="G251" s="182" t="s">
        <v>13240</v>
      </c>
      <c r="H251" s="183">
        <v>0</v>
      </c>
      <c r="I251" s="184" t="s">
        <v>1595</v>
      </c>
      <c r="J251" s="184" t="s">
        <v>11268</v>
      </c>
      <c r="K251" s="224"/>
      <c r="L251" s="224"/>
      <c r="M251" s="224"/>
      <c r="N251" s="224"/>
      <c r="O251" s="224" t="s">
        <v>16222</v>
      </c>
      <c r="P251" s="185"/>
      <c r="Q251" s="225"/>
      <c r="R251" s="182" t="s">
        <v>1230</v>
      </c>
      <c r="S251" s="181" t="s">
        <v>12679</v>
      </c>
      <c r="T251" s="181" t="s">
        <v>11267</v>
      </c>
      <c r="U251" s="201"/>
      <c r="V251" s="226">
        <v>120</v>
      </c>
      <c r="X251" s="227">
        <v>0</v>
      </c>
      <c r="AB251" s="228" t="s">
        <v>16223</v>
      </c>
    </row>
    <row r="252" spans="1:28" s="227" customFormat="1" ht="121.5">
      <c r="A252" s="181" t="s">
        <v>1654</v>
      </c>
      <c r="B252" s="182" t="s">
        <v>1125</v>
      </c>
      <c r="C252" s="186" t="s">
        <v>1653</v>
      </c>
      <c r="D252" s="230" t="s">
        <v>1653</v>
      </c>
      <c r="E252" s="182" t="s">
        <v>1096</v>
      </c>
      <c r="F252" s="182" t="s">
        <v>1654</v>
      </c>
      <c r="G252" s="182" t="s">
        <v>13240</v>
      </c>
      <c r="H252" s="183">
        <v>0</v>
      </c>
      <c r="I252" s="184" t="s">
        <v>1655</v>
      </c>
      <c r="J252" s="184" t="s">
        <v>13620</v>
      </c>
      <c r="K252" s="224"/>
      <c r="L252" s="224"/>
      <c r="M252" s="224"/>
      <c r="N252" s="224"/>
      <c r="O252" s="224" t="s">
        <v>16224</v>
      </c>
      <c r="P252" s="185"/>
      <c r="Q252" s="225"/>
      <c r="R252" s="182" t="s">
        <v>1653</v>
      </c>
      <c r="S252" s="181" t="s">
        <v>12503</v>
      </c>
      <c r="T252" s="181" t="s">
        <v>13520</v>
      </c>
      <c r="U252" s="201"/>
      <c r="V252" s="226">
        <v>245</v>
      </c>
      <c r="X252" s="227">
        <v>0</v>
      </c>
      <c r="AB252" s="228" t="s">
        <v>16225</v>
      </c>
    </row>
    <row r="253" spans="1:28" s="227" customFormat="1" ht="54">
      <c r="A253" s="181" t="s">
        <v>15068</v>
      </c>
      <c r="B253" s="182" t="s">
        <v>1125</v>
      </c>
      <c r="C253" s="186" t="s">
        <v>15067</v>
      </c>
      <c r="D253" s="230" t="s">
        <v>15067</v>
      </c>
      <c r="E253" s="182" t="s">
        <v>2432</v>
      </c>
      <c r="F253" s="182" t="s">
        <v>15068</v>
      </c>
      <c r="G253" s="182" t="s">
        <v>13240</v>
      </c>
      <c r="H253" s="183">
        <v>0</v>
      </c>
      <c r="I253" s="184" t="s">
        <v>15135</v>
      </c>
      <c r="J253" s="184" t="s">
        <v>1742</v>
      </c>
      <c r="K253" s="224"/>
      <c r="L253" s="224"/>
      <c r="M253" s="224"/>
      <c r="N253" s="224"/>
      <c r="O253" s="224" t="s">
        <v>15809</v>
      </c>
      <c r="P253" s="185"/>
      <c r="Q253" s="225"/>
      <c r="R253" s="182" t="s">
        <v>15067</v>
      </c>
      <c r="S253" s="181" t="s">
        <v>12687</v>
      </c>
      <c r="T253" s="181" t="s">
        <v>11908</v>
      </c>
      <c r="U253" s="201"/>
      <c r="V253" s="226">
        <v>170</v>
      </c>
      <c r="X253" s="227">
        <v>0</v>
      </c>
      <c r="AB253" s="228" t="s">
        <v>16226</v>
      </c>
    </row>
    <row r="254" spans="1:28" s="227" customFormat="1" ht="54">
      <c r="A254" s="181" t="s">
        <v>15072</v>
      </c>
      <c r="B254" s="182" t="s">
        <v>1125</v>
      </c>
      <c r="C254" s="186" t="s">
        <v>15071</v>
      </c>
      <c r="D254" s="230" t="s">
        <v>15071</v>
      </c>
      <c r="E254" s="182" t="s">
        <v>13072</v>
      </c>
      <c r="F254" s="182" t="s">
        <v>15072</v>
      </c>
      <c r="G254" s="182" t="s">
        <v>13240</v>
      </c>
      <c r="H254" s="183">
        <v>0</v>
      </c>
      <c r="I254" s="184" t="s">
        <v>15137</v>
      </c>
      <c r="J254" s="184" t="s">
        <v>8345</v>
      </c>
      <c r="K254" s="224"/>
      <c r="L254" s="224"/>
      <c r="M254" s="224"/>
      <c r="N254" s="224"/>
      <c r="O254" s="224" t="s">
        <v>15809</v>
      </c>
      <c r="P254" s="185"/>
      <c r="Q254" s="225"/>
      <c r="R254" s="182" t="s">
        <v>15071</v>
      </c>
      <c r="S254" s="181" t="s">
        <v>12606</v>
      </c>
      <c r="T254" s="181" t="s">
        <v>8344</v>
      </c>
      <c r="U254" s="201"/>
      <c r="V254" s="226">
        <v>233</v>
      </c>
      <c r="X254" s="227">
        <v>0</v>
      </c>
      <c r="AB254" s="228" t="s">
        <v>16227</v>
      </c>
    </row>
    <row r="255" spans="1:28" s="227" customFormat="1" ht="81">
      <c r="A255" s="181" t="s">
        <v>719</v>
      </c>
      <c r="B255" s="182" t="s">
        <v>1125</v>
      </c>
      <c r="C255" s="186" t="s">
        <v>1227</v>
      </c>
      <c r="D255" s="230" t="s">
        <v>1227</v>
      </c>
      <c r="E255" s="182" t="s">
        <v>1101</v>
      </c>
      <c r="F255" s="182" t="s">
        <v>719</v>
      </c>
      <c r="G255" s="182" t="s">
        <v>13240</v>
      </c>
      <c r="H255" s="183">
        <v>0</v>
      </c>
      <c r="I255" s="184" t="s">
        <v>1641</v>
      </c>
      <c r="J255" s="184" t="s">
        <v>6003</v>
      </c>
      <c r="K255" s="224"/>
      <c r="L255" s="224"/>
      <c r="M255" s="224"/>
      <c r="N255" s="224"/>
      <c r="O255" s="224" t="s">
        <v>16228</v>
      </c>
      <c r="P255" s="185"/>
      <c r="Q255" s="225"/>
      <c r="R255" s="182" t="s">
        <v>1227</v>
      </c>
      <c r="S255" s="181" t="s">
        <v>12556</v>
      </c>
      <c r="T255" s="181" t="s">
        <v>6002</v>
      </c>
      <c r="U255" s="201"/>
      <c r="V255" s="226">
        <v>211</v>
      </c>
      <c r="X255" s="227">
        <v>0</v>
      </c>
      <c r="AB255" s="228" t="s">
        <v>16229</v>
      </c>
    </row>
    <row r="256" spans="1:28" s="227" customFormat="1" ht="40.5">
      <c r="A256" s="181" t="s">
        <v>667</v>
      </c>
      <c r="B256" s="182" t="s">
        <v>1125</v>
      </c>
      <c r="C256" s="186" t="s">
        <v>539</v>
      </c>
      <c r="D256" s="230" t="s">
        <v>539</v>
      </c>
      <c r="E256" s="182" t="s">
        <v>1104</v>
      </c>
      <c r="F256" s="182" t="s">
        <v>667</v>
      </c>
      <c r="G256" s="182" t="s">
        <v>13240</v>
      </c>
      <c r="H256" s="183">
        <v>0</v>
      </c>
      <c r="I256" s="184" t="s">
        <v>1570</v>
      </c>
      <c r="J256" s="184" t="s">
        <v>1541</v>
      </c>
      <c r="K256" s="224"/>
      <c r="L256" s="224"/>
      <c r="M256" s="224"/>
      <c r="N256" s="224"/>
      <c r="O256" s="224" t="s">
        <v>16230</v>
      </c>
      <c r="P256" s="185"/>
      <c r="Q256" s="225"/>
      <c r="R256" s="182" t="s">
        <v>539</v>
      </c>
      <c r="S256" s="181" t="s">
        <v>12569</v>
      </c>
      <c r="T256" s="181" t="s">
        <v>6678</v>
      </c>
      <c r="U256" s="201"/>
      <c r="V256" s="226">
        <v>58</v>
      </c>
      <c r="X256" s="227">
        <v>0</v>
      </c>
      <c r="AB256" s="228" t="s">
        <v>16231</v>
      </c>
    </row>
    <row r="257" spans="1:28" s="227" customFormat="1" ht="283.5">
      <c r="A257" s="181" t="s">
        <v>1412</v>
      </c>
      <c r="B257" s="182" t="s">
        <v>1127</v>
      </c>
      <c r="C257" s="186" t="s">
        <v>15083</v>
      </c>
      <c r="D257" s="230" t="s">
        <v>15083</v>
      </c>
      <c r="E257" s="182" t="s">
        <v>1097</v>
      </c>
      <c r="F257" s="182" t="s">
        <v>1412</v>
      </c>
      <c r="G257" s="182" t="s">
        <v>13240</v>
      </c>
      <c r="H257" s="183">
        <v>0</v>
      </c>
      <c r="I257" s="184" t="s">
        <v>1749</v>
      </c>
      <c r="J257" s="184" t="s">
        <v>4246</v>
      </c>
      <c r="K257" s="224"/>
      <c r="L257" s="224"/>
      <c r="M257" s="224"/>
      <c r="N257" s="224"/>
      <c r="O257" s="224" t="s">
        <v>16232</v>
      </c>
      <c r="P257" s="185"/>
      <c r="Q257" s="225"/>
      <c r="R257" s="182" t="s">
        <v>15083</v>
      </c>
      <c r="S257" s="181" t="s">
        <v>12512</v>
      </c>
      <c r="T257" s="181" t="s">
        <v>4245</v>
      </c>
      <c r="U257" s="201"/>
      <c r="V257" s="226">
        <v>375</v>
      </c>
      <c r="X257" s="227">
        <v>0</v>
      </c>
      <c r="AB257" s="228" t="s">
        <v>16233</v>
      </c>
    </row>
    <row r="258" spans="1:28" s="227" customFormat="1" ht="229.5">
      <c r="A258" s="181" t="s">
        <v>748</v>
      </c>
      <c r="B258" s="182" t="s">
        <v>1127</v>
      </c>
      <c r="C258" s="186" t="s">
        <v>15079</v>
      </c>
      <c r="D258" s="230" t="s">
        <v>15079</v>
      </c>
      <c r="E258" s="182" t="s">
        <v>1096</v>
      </c>
      <c r="F258" s="182" t="s">
        <v>748</v>
      </c>
      <c r="G258" s="182" t="s">
        <v>13240</v>
      </c>
      <c r="H258" s="183">
        <v>0</v>
      </c>
      <c r="I258" s="184" t="s">
        <v>1719</v>
      </c>
      <c r="J258" s="184" t="s">
        <v>13624</v>
      </c>
      <c r="K258" s="224"/>
      <c r="L258" s="224"/>
      <c r="M258" s="224"/>
      <c r="N258" s="224"/>
      <c r="O258" s="224" t="s">
        <v>16234</v>
      </c>
      <c r="P258" s="185"/>
      <c r="Q258" s="225"/>
      <c r="R258" s="182" t="s">
        <v>15079</v>
      </c>
      <c r="S258" s="181" t="s">
        <v>12503</v>
      </c>
      <c r="T258" s="181" t="s">
        <v>13524</v>
      </c>
      <c r="U258" s="201"/>
      <c r="V258" s="226">
        <v>381</v>
      </c>
      <c r="X258" s="227">
        <v>0</v>
      </c>
      <c r="AB258" s="228" t="s">
        <v>16235</v>
      </c>
    </row>
    <row r="259" spans="1:28" s="227" customFormat="1" ht="229.5">
      <c r="A259" s="181" t="s">
        <v>799</v>
      </c>
      <c r="B259" s="182" t="s">
        <v>1128</v>
      </c>
      <c r="C259" s="186" t="s">
        <v>1378</v>
      </c>
      <c r="D259" s="230" t="s">
        <v>1378</v>
      </c>
      <c r="E259" s="182" t="s">
        <v>1096</v>
      </c>
      <c r="F259" s="182" t="s">
        <v>799</v>
      </c>
      <c r="G259" s="182" t="s">
        <v>13240</v>
      </c>
      <c r="H259" s="183">
        <v>0</v>
      </c>
      <c r="I259" s="184" t="s">
        <v>1832</v>
      </c>
      <c r="J259" s="184" t="s">
        <v>13618</v>
      </c>
      <c r="K259" s="224"/>
      <c r="L259" s="224"/>
      <c r="M259" s="224"/>
      <c r="N259" s="224"/>
      <c r="O259" s="224" t="s">
        <v>16236</v>
      </c>
      <c r="P259" s="185"/>
      <c r="Q259" s="225"/>
      <c r="R259" s="182" t="s">
        <v>1378</v>
      </c>
      <c r="S259" s="181" t="s">
        <v>12503</v>
      </c>
      <c r="T259" s="181" t="s">
        <v>13518</v>
      </c>
      <c r="U259" s="201"/>
      <c r="V259" s="226">
        <v>626</v>
      </c>
      <c r="X259" s="227">
        <v>0</v>
      </c>
      <c r="AB259" s="228" t="s">
        <v>16237</v>
      </c>
    </row>
    <row r="260" spans="1:28" s="227" customFormat="1" ht="229.5">
      <c r="A260" s="181" t="s">
        <v>15479</v>
      </c>
      <c r="B260" s="182" t="s">
        <v>1126</v>
      </c>
      <c r="C260" s="186" t="s">
        <v>15478</v>
      </c>
      <c r="D260" s="230" t="s">
        <v>15478</v>
      </c>
      <c r="E260" s="182" t="s">
        <v>1101</v>
      </c>
      <c r="F260" s="182" t="s">
        <v>15479</v>
      </c>
      <c r="G260" s="182" t="s">
        <v>13240</v>
      </c>
      <c r="H260" s="183">
        <v>0</v>
      </c>
      <c r="I260" s="184" t="s">
        <v>15480</v>
      </c>
      <c r="J260" s="184" t="s">
        <v>12852</v>
      </c>
      <c r="K260" s="224"/>
      <c r="L260" s="224"/>
      <c r="M260" s="224"/>
      <c r="N260" s="224"/>
      <c r="O260" s="224" t="s">
        <v>16238</v>
      </c>
      <c r="P260" s="185"/>
      <c r="Q260" s="225"/>
      <c r="R260" s="182" t="s">
        <v>15478</v>
      </c>
      <c r="S260" s="181" t="s">
        <v>12556</v>
      </c>
      <c r="T260" s="181" t="s">
        <v>6050</v>
      </c>
      <c r="U260" s="201"/>
      <c r="V260" s="226">
        <v>486</v>
      </c>
      <c r="X260" s="227">
        <v>0</v>
      </c>
      <c r="AB260" s="228" t="s">
        <v>16239</v>
      </c>
    </row>
    <row r="261" spans="1:28" s="227" customFormat="1" ht="94.5">
      <c r="A261" s="181" t="s">
        <v>726</v>
      </c>
      <c r="B261" s="182" t="s">
        <v>1125</v>
      </c>
      <c r="C261" s="186" t="s">
        <v>2160</v>
      </c>
      <c r="D261" s="230" t="s">
        <v>2160</v>
      </c>
      <c r="E261" s="182" t="s">
        <v>1096</v>
      </c>
      <c r="F261" s="182" t="s">
        <v>726</v>
      </c>
      <c r="G261" s="182" t="s">
        <v>13240</v>
      </c>
      <c r="H261" s="183">
        <v>0</v>
      </c>
      <c r="I261" s="184" t="s">
        <v>1585</v>
      </c>
      <c r="J261" s="184" t="s">
        <v>13620</v>
      </c>
      <c r="K261" s="224"/>
      <c r="L261" s="224"/>
      <c r="M261" s="224"/>
      <c r="N261" s="224"/>
      <c r="O261" s="224" t="s">
        <v>16240</v>
      </c>
      <c r="P261" s="185"/>
      <c r="Q261" s="225"/>
      <c r="R261" s="182" t="s">
        <v>2160</v>
      </c>
      <c r="S261" s="181" t="s">
        <v>12503</v>
      </c>
      <c r="T261" s="181" t="s">
        <v>13520</v>
      </c>
      <c r="U261" s="201"/>
      <c r="V261" s="226">
        <v>246</v>
      </c>
      <c r="X261" s="227">
        <v>0</v>
      </c>
      <c r="AB261" s="228" t="s">
        <v>16241</v>
      </c>
    </row>
    <row r="262" spans="1:28" s="227" customFormat="1" ht="94.5">
      <c r="A262" s="181" t="s">
        <v>653</v>
      </c>
      <c r="B262" s="182" t="s">
        <v>1125</v>
      </c>
      <c r="C262" s="186" t="s">
        <v>12428</v>
      </c>
      <c r="D262" s="230" t="s">
        <v>12428</v>
      </c>
      <c r="E262" s="182" t="s">
        <v>1092</v>
      </c>
      <c r="F262" s="182" t="s">
        <v>653</v>
      </c>
      <c r="G262" s="182" t="s">
        <v>13240</v>
      </c>
      <c r="H262" s="183">
        <v>0</v>
      </c>
      <c r="I262" s="184" t="s">
        <v>1546</v>
      </c>
      <c r="J262" s="184" t="s">
        <v>1547</v>
      </c>
      <c r="K262" s="224"/>
      <c r="L262" s="224"/>
      <c r="M262" s="224"/>
      <c r="N262" s="224"/>
      <c r="O262" s="224" t="s">
        <v>16242</v>
      </c>
      <c r="P262" s="185"/>
      <c r="Q262" s="225"/>
      <c r="R262" s="182" t="s">
        <v>12428</v>
      </c>
      <c r="S262" s="181" t="s">
        <v>12486</v>
      </c>
      <c r="T262" s="181" t="s">
        <v>3434</v>
      </c>
      <c r="U262" s="201"/>
      <c r="V262" s="226">
        <v>23</v>
      </c>
      <c r="X262" s="227">
        <v>0</v>
      </c>
      <c r="AB262" s="228" t="s">
        <v>16243</v>
      </c>
    </row>
    <row r="263" spans="1:28" s="227" customFormat="1" ht="148.5">
      <c r="A263" s="181" t="s">
        <v>13869</v>
      </c>
      <c r="B263" s="182" t="s">
        <v>1128</v>
      </c>
      <c r="C263" s="186" t="s">
        <v>13854</v>
      </c>
      <c r="D263" s="230" t="s">
        <v>13854</v>
      </c>
      <c r="E263" s="182" t="s">
        <v>1092</v>
      </c>
      <c r="F263" s="182" t="s">
        <v>13869</v>
      </c>
      <c r="G263" s="182" t="s">
        <v>13240</v>
      </c>
      <c r="H263" s="183">
        <v>0</v>
      </c>
      <c r="I263" s="184" t="s">
        <v>2510</v>
      </c>
      <c r="J263" s="184" t="s">
        <v>1674</v>
      </c>
      <c r="K263" s="224"/>
      <c r="L263" s="224"/>
      <c r="M263" s="224"/>
      <c r="N263" s="224"/>
      <c r="O263" s="224" t="s">
        <v>15809</v>
      </c>
      <c r="P263" s="185"/>
      <c r="Q263" s="225"/>
      <c r="R263" s="182" t="s">
        <v>13854</v>
      </c>
      <c r="S263" s="181" t="s">
        <v>12486</v>
      </c>
      <c r="T263" s="181" t="s">
        <v>3462</v>
      </c>
      <c r="U263" s="201"/>
      <c r="V263" s="226">
        <v>557</v>
      </c>
      <c r="X263" s="227">
        <v>0</v>
      </c>
      <c r="AB263" s="228" t="s">
        <v>16244</v>
      </c>
    </row>
    <row r="264" spans="1:28" s="227" customFormat="1" ht="40.5">
      <c r="A264" s="181" t="s">
        <v>13867</v>
      </c>
      <c r="B264" s="182" t="s">
        <v>1126</v>
      </c>
      <c r="C264" s="186" t="s">
        <v>13852</v>
      </c>
      <c r="D264" s="230" t="s">
        <v>13852</v>
      </c>
      <c r="E264" s="182" t="s">
        <v>13105</v>
      </c>
      <c r="F264" s="182" t="s">
        <v>13867</v>
      </c>
      <c r="G264" s="182" t="s">
        <v>13240</v>
      </c>
      <c r="H264" s="183">
        <v>0</v>
      </c>
      <c r="I264" s="184" t="s">
        <v>13879</v>
      </c>
      <c r="J264" s="184" t="s">
        <v>10065</v>
      </c>
      <c r="K264" s="224"/>
      <c r="L264" s="224"/>
      <c r="M264" s="224"/>
      <c r="N264" s="224"/>
      <c r="O264" s="224" t="s">
        <v>15809</v>
      </c>
      <c r="P264" s="185"/>
      <c r="Q264" s="225"/>
      <c r="R264" s="182" t="s">
        <v>13852</v>
      </c>
      <c r="S264" s="181" t="s">
        <v>12646</v>
      </c>
      <c r="T264" s="181" t="s">
        <v>10062</v>
      </c>
      <c r="U264" s="201"/>
      <c r="V264" s="226">
        <v>454</v>
      </c>
      <c r="X264" s="227">
        <v>0</v>
      </c>
      <c r="AB264" s="228" t="s">
        <v>16245</v>
      </c>
    </row>
    <row r="265" spans="1:28" s="227" customFormat="1" ht="67.5">
      <c r="A265" s="181" t="s">
        <v>1703</v>
      </c>
      <c r="B265" s="182" t="s">
        <v>1125</v>
      </c>
      <c r="C265" s="186" t="s">
        <v>1702</v>
      </c>
      <c r="D265" s="230" t="s">
        <v>1702</v>
      </c>
      <c r="E265" s="182" t="s">
        <v>1088</v>
      </c>
      <c r="F265" s="182" t="s">
        <v>1703</v>
      </c>
      <c r="G265" s="182" t="s">
        <v>13240</v>
      </c>
      <c r="H265" s="183">
        <v>0</v>
      </c>
      <c r="I265" s="184" t="s">
        <v>1704</v>
      </c>
      <c r="J265" s="184" t="s">
        <v>2573</v>
      </c>
      <c r="K265" s="224"/>
      <c r="L265" s="224"/>
      <c r="M265" s="224"/>
      <c r="N265" s="224"/>
      <c r="O265" s="224" t="s">
        <v>15809</v>
      </c>
      <c r="P265" s="185"/>
      <c r="Q265" s="225"/>
      <c r="R265" s="182" t="s">
        <v>1702</v>
      </c>
      <c r="S265" s="181" t="s">
        <v>12456</v>
      </c>
      <c r="T265" s="181" t="s">
        <v>2572</v>
      </c>
      <c r="U265" s="201"/>
      <c r="V265" s="226">
        <v>16</v>
      </c>
      <c r="X265" s="227">
        <v>0</v>
      </c>
      <c r="AB265" s="228" t="s">
        <v>16246</v>
      </c>
    </row>
    <row r="266" spans="1:28" s="227" customFormat="1" ht="40.5">
      <c r="A266" s="181" t="s">
        <v>15078</v>
      </c>
      <c r="B266" s="182" t="s">
        <v>1125</v>
      </c>
      <c r="C266" s="186" t="s">
        <v>15077</v>
      </c>
      <c r="D266" s="230" t="s">
        <v>15077</v>
      </c>
      <c r="E266" s="182" t="s">
        <v>1100</v>
      </c>
      <c r="F266" s="182" t="s">
        <v>15078</v>
      </c>
      <c r="G266" s="182" t="s">
        <v>13240</v>
      </c>
      <c r="H266" s="183">
        <v>0</v>
      </c>
      <c r="I266" s="184" t="s">
        <v>15462</v>
      </c>
      <c r="J266" s="184" t="s">
        <v>12838</v>
      </c>
      <c r="K266" s="224"/>
      <c r="L266" s="224"/>
      <c r="M266" s="224"/>
      <c r="N266" s="224"/>
      <c r="O266" s="224" t="s">
        <v>15809</v>
      </c>
      <c r="P266" s="185"/>
      <c r="Q266" s="225"/>
      <c r="R266" s="182" t="s">
        <v>15077</v>
      </c>
      <c r="S266" s="181" t="s">
        <v>12530</v>
      </c>
      <c r="T266" s="181" t="s">
        <v>12778</v>
      </c>
      <c r="U266" s="201"/>
      <c r="V266" s="226">
        <v>297</v>
      </c>
      <c r="X266" s="227">
        <v>0</v>
      </c>
      <c r="AB266" s="228" t="s">
        <v>16247</v>
      </c>
    </row>
    <row r="267" spans="1:28" s="227" customFormat="1" ht="54">
      <c r="A267" s="181" t="s">
        <v>722</v>
      </c>
      <c r="B267" s="182" t="s">
        <v>1125</v>
      </c>
      <c r="C267" s="186" t="s">
        <v>909</v>
      </c>
      <c r="D267" s="230" t="s">
        <v>909</v>
      </c>
      <c r="E267" s="182" t="s">
        <v>1093</v>
      </c>
      <c r="F267" s="182" t="s">
        <v>722</v>
      </c>
      <c r="G267" s="182" t="s">
        <v>13240</v>
      </c>
      <c r="H267" s="183">
        <v>0</v>
      </c>
      <c r="I267" s="184" t="s">
        <v>1645</v>
      </c>
      <c r="J267" s="184" t="s">
        <v>1603</v>
      </c>
      <c r="K267" s="224"/>
      <c r="L267" s="224"/>
      <c r="M267" s="224"/>
      <c r="N267" s="224"/>
      <c r="O267" s="224" t="s">
        <v>16248</v>
      </c>
      <c r="P267" s="185"/>
      <c r="Q267" s="225"/>
      <c r="R267" s="182" t="s">
        <v>909</v>
      </c>
      <c r="S267" s="181" t="s">
        <v>12493</v>
      </c>
      <c r="T267" s="181" t="s">
        <v>3661</v>
      </c>
      <c r="U267" s="201"/>
      <c r="V267" s="226">
        <v>220</v>
      </c>
      <c r="X267" s="227">
        <v>0</v>
      </c>
      <c r="AB267" s="228" t="s">
        <v>16249</v>
      </c>
    </row>
    <row r="268" spans="1:28" s="227" customFormat="1" ht="229.5">
      <c r="A268" s="181" t="s">
        <v>1421</v>
      </c>
      <c r="B268" s="182" t="s">
        <v>1128</v>
      </c>
      <c r="C268" s="186" t="s">
        <v>2536</v>
      </c>
      <c r="D268" s="230" t="s">
        <v>2536</v>
      </c>
      <c r="E268" s="182" t="s">
        <v>1097</v>
      </c>
      <c r="F268" s="182" t="s">
        <v>1421</v>
      </c>
      <c r="G268" s="182" t="s">
        <v>13240</v>
      </c>
      <c r="H268" s="183">
        <v>0</v>
      </c>
      <c r="I268" s="184" t="s">
        <v>1749</v>
      </c>
      <c r="J268" s="184" t="s">
        <v>4246</v>
      </c>
      <c r="K268" s="224"/>
      <c r="L268" s="224"/>
      <c r="M268" s="224"/>
      <c r="N268" s="224"/>
      <c r="O268" s="224" t="s">
        <v>16250</v>
      </c>
      <c r="P268" s="185"/>
      <c r="Q268" s="225"/>
      <c r="R268" s="182" t="s">
        <v>2536</v>
      </c>
      <c r="S268" s="181" t="s">
        <v>12512</v>
      </c>
      <c r="T268" s="181" t="s">
        <v>4245</v>
      </c>
      <c r="U268" s="201"/>
      <c r="V268" s="226">
        <v>584</v>
      </c>
      <c r="X268" s="227">
        <v>0</v>
      </c>
      <c r="AB268" s="228" t="s">
        <v>16251</v>
      </c>
    </row>
    <row r="269" spans="1:28" s="227" customFormat="1" ht="81">
      <c r="A269" s="181" t="s">
        <v>774</v>
      </c>
      <c r="B269" s="182" t="s">
        <v>1126</v>
      </c>
      <c r="C269" s="186" t="s">
        <v>1159</v>
      </c>
      <c r="D269" s="230" t="s">
        <v>1159</v>
      </c>
      <c r="E269" s="182" t="s">
        <v>1104</v>
      </c>
      <c r="F269" s="182" t="s">
        <v>774</v>
      </c>
      <c r="G269" s="182" t="s">
        <v>13240</v>
      </c>
      <c r="H269" s="183">
        <v>0</v>
      </c>
      <c r="I269" s="184" t="s">
        <v>1541</v>
      </c>
      <c r="J269" s="184" t="s">
        <v>1541</v>
      </c>
      <c r="K269" s="224"/>
      <c r="L269" s="224"/>
      <c r="M269" s="224"/>
      <c r="N269" s="224"/>
      <c r="O269" s="224" t="s">
        <v>16252</v>
      </c>
      <c r="P269" s="185"/>
      <c r="Q269" s="225"/>
      <c r="R269" s="182" t="s">
        <v>1159</v>
      </c>
      <c r="S269" s="181" t="s">
        <v>12569</v>
      </c>
      <c r="T269" s="181" t="s">
        <v>6678</v>
      </c>
      <c r="U269" s="201"/>
      <c r="V269" s="226">
        <v>469</v>
      </c>
      <c r="X269" s="227">
        <v>0</v>
      </c>
      <c r="AB269" s="228" t="s">
        <v>16253</v>
      </c>
    </row>
    <row r="270" spans="1:28" s="227" customFormat="1" ht="81">
      <c r="A270" s="181" t="s">
        <v>709</v>
      </c>
      <c r="B270" s="182" t="s">
        <v>1125</v>
      </c>
      <c r="C270" s="186" t="s">
        <v>1225</v>
      </c>
      <c r="D270" s="230" t="s">
        <v>1225</v>
      </c>
      <c r="E270" s="182" t="s">
        <v>1104</v>
      </c>
      <c r="F270" s="182" t="s">
        <v>709</v>
      </c>
      <c r="G270" s="182" t="s">
        <v>13240</v>
      </c>
      <c r="H270" s="183">
        <v>0</v>
      </c>
      <c r="I270" s="184" t="s">
        <v>1628</v>
      </c>
      <c r="J270" s="184" t="s">
        <v>1627</v>
      </c>
      <c r="K270" s="224"/>
      <c r="L270" s="224"/>
      <c r="M270" s="224"/>
      <c r="N270" s="224"/>
      <c r="O270" s="224" t="s">
        <v>16254</v>
      </c>
      <c r="P270" s="185"/>
      <c r="Q270" s="225"/>
      <c r="R270" s="182" t="s">
        <v>1225</v>
      </c>
      <c r="S270" s="181" t="s">
        <v>12569</v>
      </c>
      <c r="T270" s="181" t="s">
        <v>6711</v>
      </c>
      <c r="U270" s="201"/>
      <c r="V270" s="226">
        <v>184</v>
      </c>
      <c r="X270" s="227">
        <v>0</v>
      </c>
      <c r="AB270" s="228" t="s">
        <v>16255</v>
      </c>
    </row>
    <row r="271" spans="1:28" s="227" customFormat="1" ht="216">
      <c r="A271" s="181" t="s">
        <v>15112</v>
      </c>
      <c r="B271" s="182" t="s">
        <v>1126</v>
      </c>
      <c r="C271" s="186" t="s">
        <v>15111</v>
      </c>
      <c r="D271" s="230" t="s">
        <v>15111</v>
      </c>
      <c r="E271" s="182" t="s">
        <v>1101</v>
      </c>
      <c r="F271" s="182" t="s">
        <v>15112</v>
      </c>
      <c r="G271" s="182" t="s">
        <v>13240</v>
      </c>
      <c r="H271" s="183">
        <v>0</v>
      </c>
      <c r="I271" s="184" t="s">
        <v>15143</v>
      </c>
      <c r="J271" s="184" t="s">
        <v>12852</v>
      </c>
      <c r="K271" s="224"/>
      <c r="L271" s="224"/>
      <c r="M271" s="224"/>
      <c r="N271" s="224"/>
      <c r="O271" s="224" t="s">
        <v>16256</v>
      </c>
      <c r="P271" s="185"/>
      <c r="Q271" s="225"/>
      <c r="R271" s="182" t="s">
        <v>15111</v>
      </c>
      <c r="S271" s="181" t="s">
        <v>12556</v>
      </c>
      <c r="T271" s="181" t="s">
        <v>6050</v>
      </c>
      <c r="U271" s="201"/>
      <c r="V271" s="226">
        <v>499</v>
      </c>
      <c r="X271" s="227">
        <v>0</v>
      </c>
      <c r="AB271" s="228" t="s">
        <v>16257</v>
      </c>
    </row>
    <row r="272" spans="1:28" s="227" customFormat="1" ht="40.5">
      <c r="A272" s="181" t="s">
        <v>689</v>
      </c>
      <c r="B272" s="182" t="s">
        <v>1125</v>
      </c>
      <c r="C272" s="186" t="s">
        <v>1402</v>
      </c>
      <c r="D272" s="230" t="s">
        <v>1402</v>
      </c>
      <c r="E272" s="182" t="s">
        <v>879</v>
      </c>
      <c r="F272" s="182" t="s">
        <v>689</v>
      </c>
      <c r="G272" s="182" t="s">
        <v>13240</v>
      </c>
      <c r="H272" s="183">
        <v>0</v>
      </c>
      <c r="I272" s="184" t="s">
        <v>1604</v>
      </c>
      <c r="J272" s="184" t="s">
        <v>9943</v>
      </c>
      <c r="K272" s="224"/>
      <c r="L272" s="224"/>
      <c r="M272" s="224"/>
      <c r="N272" s="224"/>
      <c r="O272" s="224" t="s">
        <v>16258</v>
      </c>
      <c r="P272" s="185"/>
      <c r="Q272" s="225"/>
      <c r="R272" s="182" t="s">
        <v>1402</v>
      </c>
      <c r="S272" s="181" t="s">
        <v>12645</v>
      </c>
      <c r="T272" s="181" t="s">
        <v>9942</v>
      </c>
      <c r="U272" s="201"/>
      <c r="V272" s="226">
        <v>132</v>
      </c>
      <c r="X272" s="227">
        <v>0</v>
      </c>
      <c r="AB272" s="228" t="s">
        <v>16259</v>
      </c>
    </row>
    <row r="273" spans="1:28" s="227" customFormat="1" ht="81">
      <c r="A273" s="181" t="s">
        <v>2270</v>
      </c>
      <c r="B273" s="182" t="s">
        <v>1127</v>
      </c>
      <c r="C273" s="186" t="s">
        <v>2269</v>
      </c>
      <c r="D273" s="230" t="s">
        <v>2269</v>
      </c>
      <c r="E273" s="182" t="s">
        <v>1096</v>
      </c>
      <c r="F273" s="182" t="s">
        <v>2270</v>
      </c>
      <c r="G273" s="182" t="s">
        <v>13240</v>
      </c>
      <c r="H273" s="183">
        <v>0</v>
      </c>
      <c r="I273" s="184" t="s">
        <v>1739</v>
      </c>
      <c r="J273" s="184" t="s">
        <v>13619</v>
      </c>
      <c r="K273" s="224"/>
      <c r="L273" s="224"/>
      <c r="M273" s="224"/>
      <c r="N273" s="224"/>
      <c r="O273" s="224" t="s">
        <v>15809</v>
      </c>
      <c r="P273" s="185"/>
      <c r="Q273" s="225"/>
      <c r="R273" s="182" t="s">
        <v>2269</v>
      </c>
      <c r="S273" s="181" t="s">
        <v>12503</v>
      </c>
      <c r="T273" s="181" t="s">
        <v>13519</v>
      </c>
      <c r="U273" s="201"/>
      <c r="V273" s="226">
        <v>343</v>
      </c>
      <c r="X273" s="227">
        <v>0</v>
      </c>
      <c r="AB273" s="228" t="s">
        <v>16260</v>
      </c>
    </row>
    <row r="274" spans="1:28" s="227" customFormat="1" ht="67.5">
      <c r="A274" s="181" t="s">
        <v>711</v>
      </c>
      <c r="B274" s="182" t="s">
        <v>1125</v>
      </c>
      <c r="C274" s="186" t="s">
        <v>12431</v>
      </c>
      <c r="D274" s="230" t="s">
        <v>12431</v>
      </c>
      <c r="E274" s="182" t="s">
        <v>885</v>
      </c>
      <c r="F274" s="182" t="s">
        <v>711</v>
      </c>
      <c r="G274" s="182" t="s">
        <v>13240</v>
      </c>
      <c r="H274" s="183">
        <v>0</v>
      </c>
      <c r="I274" s="184" t="s">
        <v>1631</v>
      </c>
      <c r="J274" s="184" t="s">
        <v>11268</v>
      </c>
      <c r="K274" s="224"/>
      <c r="L274" s="224"/>
      <c r="M274" s="224"/>
      <c r="N274" s="224"/>
      <c r="O274" s="224" t="s">
        <v>16261</v>
      </c>
      <c r="P274" s="185"/>
      <c r="Q274" s="225"/>
      <c r="R274" s="182" t="s">
        <v>12431</v>
      </c>
      <c r="S274" s="181" t="s">
        <v>12679</v>
      </c>
      <c r="T274" s="181" t="s">
        <v>11267</v>
      </c>
      <c r="U274" s="201"/>
      <c r="V274" s="226">
        <v>189</v>
      </c>
      <c r="X274" s="227">
        <v>0</v>
      </c>
      <c r="AB274" s="228" t="s">
        <v>16262</v>
      </c>
    </row>
    <row r="275" spans="1:28" s="227" customFormat="1" ht="81">
      <c r="A275" s="181" t="s">
        <v>669</v>
      </c>
      <c r="B275" s="182" t="s">
        <v>1125</v>
      </c>
      <c r="C275" s="186" t="s">
        <v>668</v>
      </c>
      <c r="D275" s="230" t="s">
        <v>668</v>
      </c>
      <c r="E275" s="182" t="s">
        <v>1096</v>
      </c>
      <c r="F275" s="182" t="s">
        <v>669</v>
      </c>
      <c r="G275" s="182" t="s">
        <v>13240</v>
      </c>
      <c r="H275" s="183">
        <v>0</v>
      </c>
      <c r="I275" s="184" t="s">
        <v>1572</v>
      </c>
      <c r="J275" s="184" t="s">
        <v>13622</v>
      </c>
      <c r="K275" s="224"/>
      <c r="L275" s="224"/>
      <c r="M275" s="224"/>
      <c r="N275" s="224"/>
      <c r="O275" s="224" t="s">
        <v>16263</v>
      </c>
      <c r="P275" s="185"/>
      <c r="Q275" s="225"/>
      <c r="R275" s="182" t="s">
        <v>668</v>
      </c>
      <c r="S275" s="181" t="s">
        <v>12503</v>
      </c>
      <c r="T275" s="181" t="s">
        <v>13522</v>
      </c>
      <c r="U275" s="201"/>
      <c r="V275" s="226">
        <v>59</v>
      </c>
      <c r="X275" s="227">
        <v>0</v>
      </c>
      <c r="AB275" s="228" t="s">
        <v>16264</v>
      </c>
    </row>
    <row r="276" spans="1:28" s="227" customFormat="1" ht="54">
      <c r="A276" s="181" t="s">
        <v>797</v>
      </c>
      <c r="B276" s="182" t="s">
        <v>1128</v>
      </c>
      <c r="C276" s="186" t="s">
        <v>150</v>
      </c>
      <c r="D276" s="230" t="s">
        <v>150</v>
      </c>
      <c r="E276" s="182" t="s">
        <v>2432</v>
      </c>
      <c r="F276" s="182" t="s">
        <v>797</v>
      </c>
      <c r="G276" s="182" t="s">
        <v>13240</v>
      </c>
      <c r="H276" s="183">
        <v>0</v>
      </c>
      <c r="I276" s="184" t="s">
        <v>1828</v>
      </c>
      <c r="J276" s="184" t="s">
        <v>1756</v>
      </c>
      <c r="K276" s="224"/>
      <c r="L276" s="224"/>
      <c r="M276" s="224"/>
      <c r="N276" s="224"/>
      <c r="O276" s="224" t="s">
        <v>16265</v>
      </c>
      <c r="P276" s="185"/>
      <c r="Q276" s="225"/>
      <c r="R276" s="182" t="s">
        <v>150</v>
      </c>
      <c r="S276" s="181" t="s">
        <v>12687</v>
      </c>
      <c r="T276" s="181" t="s">
        <v>11947</v>
      </c>
      <c r="U276" s="201"/>
      <c r="V276" s="226">
        <v>603</v>
      </c>
      <c r="X276" s="227">
        <v>0</v>
      </c>
      <c r="AB276" s="228" t="s">
        <v>16266</v>
      </c>
    </row>
    <row r="277" spans="1:28" s="227" customFormat="1" ht="108">
      <c r="A277" s="181" t="s">
        <v>2273</v>
      </c>
      <c r="B277" s="182" t="s">
        <v>1128</v>
      </c>
      <c r="C277" s="186" t="s">
        <v>2343</v>
      </c>
      <c r="D277" s="230" t="s">
        <v>2343</v>
      </c>
      <c r="E277" s="182" t="s">
        <v>877</v>
      </c>
      <c r="F277" s="182" t="s">
        <v>2273</v>
      </c>
      <c r="G277" s="182" t="s">
        <v>13240</v>
      </c>
      <c r="H277" s="183">
        <v>0</v>
      </c>
      <c r="I277" s="184" t="s">
        <v>2274</v>
      </c>
      <c r="J277" s="184" t="s">
        <v>2275</v>
      </c>
      <c r="K277" s="224"/>
      <c r="L277" s="224"/>
      <c r="M277" s="224"/>
      <c r="N277" s="224"/>
      <c r="O277" s="224" t="s">
        <v>15809</v>
      </c>
      <c r="P277" s="185"/>
      <c r="Q277" s="225"/>
      <c r="R277" s="182" t="s">
        <v>2343</v>
      </c>
      <c r="S277" s="181" t="s">
        <v>12631</v>
      </c>
      <c r="T277" s="181" t="s">
        <v>9229</v>
      </c>
      <c r="U277" s="201"/>
      <c r="V277" s="226">
        <v>617</v>
      </c>
      <c r="X277" s="227">
        <v>0</v>
      </c>
      <c r="AB277" s="228" t="s">
        <v>16267</v>
      </c>
    </row>
    <row r="278" spans="1:28" s="227" customFormat="1" ht="67.5">
      <c r="A278" s="181" t="s">
        <v>13873</v>
      </c>
      <c r="B278" s="182" t="s">
        <v>1128</v>
      </c>
      <c r="C278" s="186" t="s">
        <v>13858</v>
      </c>
      <c r="D278" s="230" t="s">
        <v>13858</v>
      </c>
      <c r="E278" s="182" t="s">
        <v>879</v>
      </c>
      <c r="F278" s="182" t="s">
        <v>13873</v>
      </c>
      <c r="G278" s="182" t="s">
        <v>13240</v>
      </c>
      <c r="H278" s="183">
        <v>0</v>
      </c>
      <c r="I278" s="184" t="s">
        <v>13882</v>
      </c>
      <c r="J278" s="184" t="s">
        <v>13883</v>
      </c>
      <c r="K278" s="224"/>
      <c r="L278" s="224"/>
      <c r="M278" s="224"/>
      <c r="N278" s="224"/>
      <c r="O278" s="224" t="s">
        <v>15809</v>
      </c>
      <c r="P278" s="185"/>
      <c r="Q278" s="225"/>
      <c r="R278" s="182" t="s">
        <v>13858</v>
      </c>
      <c r="S278" s="181" t="s">
        <v>12645</v>
      </c>
      <c r="T278" s="181" t="s">
        <v>9948</v>
      </c>
      <c r="U278" s="201"/>
      <c r="V278" s="226">
        <v>613</v>
      </c>
      <c r="X278" s="227">
        <v>0</v>
      </c>
      <c r="AB278" s="228" t="s">
        <v>16268</v>
      </c>
    </row>
    <row r="279" spans="1:28" s="227" customFormat="1" ht="94.5">
      <c r="A279" s="181" t="s">
        <v>2437</v>
      </c>
      <c r="B279" s="182" t="s">
        <v>1125</v>
      </c>
      <c r="C279" s="186" t="s">
        <v>2436</v>
      </c>
      <c r="D279" s="230" t="s">
        <v>2436</v>
      </c>
      <c r="E279" s="182" t="s">
        <v>1097</v>
      </c>
      <c r="F279" s="182" t="s">
        <v>2437</v>
      </c>
      <c r="G279" s="182" t="s">
        <v>13240</v>
      </c>
      <c r="H279" s="183">
        <v>0</v>
      </c>
      <c r="I279" s="184" t="s">
        <v>1542</v>
      </c>
      <c r="J279" s="184" t="s">
        <v>1543</v>
      </c>
      <c r="K279" s="224"/>
      <c r="L279" s="224"/>
      <c r="M279" s="224"/>
      <c r="N279" s="224"/>
      <c r="O279" s="224" t="s">
        <v>15809</v>
      </c>
      <c r="P279" s="185"/>
      <c r="Q279" s="225"/>
      <c r="R279" s="182" t="s">
        <v>2436</v>
      </c>
      <c r="S279" s="181" t="s">
        <v>12512</v>
      </c>
      <c r="T279" s="181" t="s">
        <v>4234</v>
      </c>
      <c r="U279" s="201"/>
      <c r="V279" s="226">
        <v>61</v>
      </c>
      <c r="X279" s="227">
        <v>0</v>
      </c>
      <c r="AB279" s="228" t="s">
        <v>16269</v>
      </c>
    </row>
    <row r="280" spans="1:28" s="227" customFormat="1" ht="94.5">
      <c r="A280" s="181" t="s">
        <v>744</v>
      </c>
      <c r="B280" s="182" t="s">
        <v>1125</v>
      </c>
      <c r="C280" s="186" t="s">
        <v>2496</v>
      </c>
      <c r="D280" s="230" t="s">
        <v>2496</v>
      </c>
      <c r="E280" s="182" t="s">
        <v>1096</v>
      </c>
      <c r="F280" s="182" t="s">
        <v>744</v>
      </c>
      <c r="G280" s="182" t="s">
        <v>13240</v>
      </c>
      <c r="H280" s="183">
        <v>0</v>
      </c>
      <c r="I280" s="184" t="s">
        <v>1689</v>
      </c>
      <c r="J280" s="184" t="s">
        <v>13618</v>
      </c>
      <c r="K280" s="224"/>
      <c r="L280" s="224"/>
      <c r="M280" s="224"/>
      <c r="N280" s="224"/>
      <c r="O280" s="224" t="s">
        <v>16270</v>
      </c>
      <c r="P280" s="185"/>
      <c r="Q280" s="225"/>
      <c r="R280" s="182" t="s">
        <v>2496</v>
      </c>
      <c r="S280" s="181" t="s">
        <v>12503</v>
      </c>
      <c r="T280" s="181" t="s">
        <v>13518</v>
      </c>
      <c r="U280" s="201"/>
      <c r="V280" s="226">
        <v>93</v>
      </c>
      <c r="X280" s="227">
        <v>0</v>
      </c>
      <c r="AB280" s="228" t="s">
        <v>16271</v>
      </c>
    </row>
    <row r="281" spans="1:28" s="227" customFormat="1" ht="54">
      <c r="A281" s="181" t="s">
        <v>15484</v>
      </c>
      <c r="B281" s="182" t="s">
        <v>1126</v>
      </c>
      <c r="C281" s="186" t="s">
        <v>15483</v>
      </c>
      <c r="D281" s="230" t="s">
        <v>15483</v>
      </c>
      <c r="E281" s="182" t="s">
        <v>1101</v>
      </c>
      <c r="F281" s="182" t="s">
        <v>15484</v>
      </c>
      <c r="G281" s="182" t="s">
        <v>13240</v>
      </c>
      <c r="H281" s="183">
        <v>0</v>
      </c>
      <c r="I281" s="184" t="s">
        <v>15485</v>
      </c>
      <c r="J281" s="184" t="s">
        <v>1790</v>
      </c>
      <c r="K281" s="224"/>
      <c r="L281" s="224"/>
      <c r="M281" s="224"/>
      <c r="N281" s="224"/>
      <c r="O281" s="224" t="s">
        <v>16272</v>
      </c>
      <c r="P281" s="185"/>
      <c r="Q281" s="225"/>
      <c r="R281" s="182" t="s">
        <v>15483</v>
      </c>
      <c r="S281" s="181" t="s">
        <v>12556</v>
      </c>
      <c r="T281" s="181" t="s">
        <v>6061</v>
      </c>
      <c r="U281" s="201"/>
      <c r="V281" s="226">
        <v>491</v>
      </c>
      <c r="X281" s="227">
        <v>0</v>
      </c>
      <c r="AB281" s="228" t="s">
        <v>16273</v>
      </c>
    </row>
    <row r="282" spans="1:28" s="227" customFormat="1" ht="216">
      <c r="A282" s="181" t="s">
        <v>694</v>
      </c>
      <c r="B282" s="182" t="s">
        <v>1125</v>
      </c>
      <c r="C282" s="186" t="s">
        <v>2147</v>
      </c>
      <c r="D282" s="230" t="s">
        <v>2147</v>
      </c>
      <c r="E282" s="182" t="s">
        <v>1104</v>
      </c>
      <c r="F282" s="182" t="s">
        <v>694</v>
      </c>
      <c r="G282" s="182" t="s">
        <v>13240</v>
      </c>
      <c r="H282" s="183">
        <v>0</v>
      </c>
      <c r="I282" s="184" t="s">
        <v>1608</v>
      </c>
      <c r="J282" s="184" t="s">
        <v>1580</v>
      </c>
      <c r="K282" s="224"/>
      <c r="L282" s="224"/>
      <c r="M282" s="224"/>
      <c r="N282" s="224"/>
      <c r="O282" s="224" t="s">
        <v>16274</v>
      </c>
      <c r="P282" s="185"/>
      <c r="Q282" s="225"/>
      <c r="R282" s="182" t="s">
        <v>2147</v>
      </c>
      <c r="S282" s="181" t="s">
        <v>12569</v>
      </c>
      <c r="T282" s="181" t="s">
        <v>6640</v>
      </c>
      <c r="U282" s="201"/>
      <c r="V282" s="226">
        <v>142</v>
      </c>
      <c r="X282" s="227">
        <v>0</v>
      </c>
      <c r="AB282" s="228" t="s">
        <v>16275</v>
      </c>
    </row>
    <row r="283" spans="1:28" s="227" customFormat="1" ht="54">
      <c r="A283" s="181" t="s">
        <v>12921</v>
      </c>
      <c r="B283" s="182" t="s">
        <v>1125</v>
      </c>
      <c r="C283" s="186" t="s">
        <v>12920</v>
      </c>
      <c r="D283" s="230" t="s">
        <v>12920</v>
      </c>
      <c r="E283" s="182" t="s">
        <v>1107</v>
      </c>
      <c r="F283" s="182" t="s">
        <v>12921</v>
      </c>
      <c r="G283" s="182" t="s">
        <v>13240</v>
      </c>
      <c r="H283" s="183">
        <v>0</v>
      </c>
      <c r="I283" s="184" t="s">
        <v>12939</v>
      </c>
      <c r="J283" s="184" t="s">
        <v>12871</v>
      </c>
      <c r="K283" s="224"/>
      <c r="L283" s="224"/>
      <c r="M283" s="224"/>
      <c r="N283" s="224"/>
      <c r="O283" s="224" t="s">
        <v>15809</v>
      </c>
      <c r="P283" s="185"/>
      <c r="Q283" s="225"/>
      <c r="R283" s="182" t="s">
        <v>12920</v>
      </c>
      <c r="S283" s="181" t="s">
        <v>12577</v>
      </c>
      <c r="T283" s="181" t="s">
        <v>7017</v>
      </c>
      <c r="U283" s="201"/>
      <c r="V283" s="226">
        <v>192</v>
      </c>
      <c r="X283" s="227">
        <v>0</v>
      </c>
      <c r="AB283" s="228" t="s">
        <v>16276</v>
      </c>
    </row>
    <row r="284" spans="1:28" s="227" customFormat="1" ht="54">
      <c r="A284" s="181" t="s">
        <v>686</v>
      </c>
      <c r="B284" s="182" t="s">
        <v>1125</v>
      </c>
      <c r="C284" s="186" t="s">
        <v>2200</v>
      </c>
      <c r="D284" s="230" t="s">
        <v>2200</v>
      </c>
      <c r="E284" s="182" t="s">
        <v>2432</v>
      </c>
      <c r="F284" s="182" t="s">
        <v>686</v>
      </c>
      <c r="G284" s="182" t="s">
        <v>13240</v>
      </c>
      <c r="H284" s="183">
        <v>0</v>
      </c>
      <c r="I284" s="184" t="s">
        <v>1599</v>
      </c>
      <c r="J284" s="184" t="s">
        <v>1600</v>
      </c>
      <c r="K284" s="224"/>
      <c r="L284" s="224"/>
      <c r="M284" s="224"/>
      <c r="N284" s="224"/>
      <c r="O284" s="224" t="s">
        <v>16277</v>
      </c>
      <c r="P284" s="185"/>
      <c r="Q284" s="225"/>
      <c r="R284" s="182" t="s">
        <v>2200</v>
      </c>
      <c r="S284" s="181" t="s">
        <v>12687</v>
      </c>
      <c r="T284" s="181" t="s">
        <v>11964</v>
      </c>
      <c r="U284" s="201"/>
      <c r="V284" s="226">
        <v>31</v>
      </c>
      <c r="X284" s="227">
        <v>0</v>
      </c>
      <c r="AB284" s="228" t="s">
        <v>16278</v>
      </c>
    </row>
    <row r="285" spans="1:28" s="227" customFormat="1" ht="27">
      <c r="A285" s="181" t="s">
        <v>663</v>
      </c>
      <c r="B285" s="182" t="s">
        <v>1125</v>
      </c>
      <c r="C285" s="186" t="s">
        <v>901</v>
      </c>
      <c r="D285" s="230" t="s">
        <v>901</v>
      </c>
      <c r="E285" s="182" t="s">
        <v>1109</v>
      </c>
      <c r="F285" s="182" t="s">
        <v>663</v>
      </c>
      <c r="G285" s="182" t="s">
        <v>13240</v>
      </c>
      <c r="H285" s="183">
        <v>0</v>
      </c>
      <c r="I285" s="184" t="s">
        <v>1559</v>
      </c>
      <c r="J285" s="184" t="s">
        <v>1560</v>
      </c>
      <c r="K285" s="224"/>
      <c r="L285" s="224"/>
      <c r="M285" s="224"/>
      <c r="N285" s="224"/>
      <c r="O285" s="224" t="s">
        <v>16279</v>
      </c>
      <c r="P285" s="185"/>
      <c r="Q285" s="225"/>
      <c r="R285" s="182" t="s">
        <v>901</v>
      </c>
      <c r="S285" s="181" t="s">
        <v>12612</v>
      </c>
      <c r="T285" s="181" t="s">
        <v>8666</v>
      </c>
      <c r="U285" s="201"/>
      <c r="V285" s="226">
        <v>45</v>
      </c>
      <c r="X285" s="227">
        <v>0</v>
      </c>
      <c r="AB285" s="228" t="s">
        <v>16280</v>
      </c>
    </row>
    <row r="286" spans="1:28" s="227" customFormat="1" ht="229.5">
      <c r="A286" s="181" t="s">
        <v>140</v>
      </c>
      <c r="B286" s="182" t="s">
        <v>1128</v>
      </c>
      <c r="C286" s="186" t="s">
        <v>151</v>
      </c>
      <c r="D286" s="230" t="s">
        <v>151</v>
      </c>
      <c r="E286" s="182" t="s">
        <v>1096</v>
      </c>
      <c r="F286" s="182" t="s">
        <v>140</v>
      </c>
      <c r="G286" s="182" t="s">
        <v>13240</v>
      </c>
      <c r="H286" s="183">
        <v>0</v>
      </c>
      <c r="I286" s="184" t="s">
        <v>1773</v>
      </c>
      <c r="J286" s="184" t="s">
        <v>13619</v>
      </c>
      <c r="K286" s="224"/>
      <c r="L286" s="224"/>
      <c r="M286" s="224"/>
      <c r="N286" s="224"/>
      <c r="O286" s="224" t="s">
        <v>16281</v>
      </c>
      <c r="P286" s="185"/>
      <c r="Q286" s="225"/>
      <c r="R286" s="182" t="s">
        <v>151</v>
      </c>
      <c r="S286" s="181" t="s">
        <v>12503</v>
      </c>
      <c r="T286" s="181" t="s">
        <v>13519</v>
      </c>
      <c r="U286" s="201"/>
      <c r="V286" s="226">
        <v>577</v>
      </c>
      <c r="X286" s="227">
        <v>0</v>
      </c>
      <c r="AB286" s="228" t="s">
        <v>16282</v>
      </c>
    </row>
    <row r="287" spans="1:28" s="227" customFormat="1" ht="54">
      <c r="A287" s="181" t="s">
        <v>14029</v>
      </c>
      <c r="B287" s="182" t="s">
        <v>1126</v>
      </c>
      <c r="C287" s="186" t="s">
        <v>12936</v>
      </c>
      <c r="D287" s="230" t="s">
        <v>12936</v>
      </c>
      <c r="E287" s="182" t="s">
        <v>1101</v>
      </c>
      <c r="F287" s="182" t="s">
        <v>14029</v>
      </c>
      <c r="G287" s="182" t="s">
        <v>13240</v>
      </c>
      <c r="H287" s="183">
        <v>0</v>
      </c>
      <c r="I287" s="184" t="s">
        <v>15147</v>
      </c>
      <c r="J287" s="184" t="s">
        <v>12852</v>
      </c>
      <c r="K287" s="224"/>
      <c r="L287" s="224"/>
      <c r="M287" s="224"/>
      <c r="N287" s="224"/>
      <c r="O287" s="224" t="s">
        <v>15809</v>
      </c>
      <c r="P287" s="185"/>
      <c r="Q287" s="225"/>
      <c r="R287" s="182" t="s">
        <v>12936</v>
      </c>
      <c r="S287" s="181" t="s">
        <v>12556</v>
      </c>
      <c r="T287" s="181" t="s">
        <v>6050</v>
      </c>
      <c r="U287" s="201"/>
      <c r="V287" s="226">
        <v>488</v>
      </c>
      <c r="X287" s="227">
        <v>0</v>
      </c>
      <c r="AB287" s="228" t="s">
        <v>16283</v>
      </c>
    </row>
    <row r="288" spans="1:28" s="227" customFormat="1" ht="256.5">
      <c r="A288" s="181" t="s">
        <v>760</v>
      </c>
      <c r="B288" s="182" t="s">
        <v>1127</v>
      </c>
      <c r="C288" s="186" t="s">
        <v>2445</v>
      </c>
      <c r="D288" s="230" t="s">
        <v>2445</v>
      </c>
      <c r="E288" s="182" t="s">
        <v>1104</v>
      </c>
      <c r="F288" s="182" t="s">
        <v>760</v>
      </c>
      <c r="G288" s="182" t="s">
        <v>13240</v>
      </c>
      <c r="H288" s="183">
        <v>0</v>
      </c>
      <c r="I288" s="184" t="s">
        <v>1734</v>
      </c>
      <c r="J288" s="184" t="s">
        <v>1551</v>
      </c>
      <c r="K288" s="224"/>
      <c r="L288" s="224"/>
      <c r="M288" s="224"/>
      <c r="N288" s="224"/>
      <c r="O288" s="224" t="s">
        <v>16284</v>
      </c>
      <c r="P288" s="185"/>
      <c r="Q288" s="225"/>
      <c r="R288" s="182" t="s">
        <v>2445</v>
      </c>
      <c r="S288" s="181" t="s">
        <v>12569</v>
      </c>
      <c r="T288" s="181" t="s">
        <v>6670</v>
      </c>
      <c r="U288" s="201"/>
      <c r="V288" s="226">
        <v>372</v>
      </c>
      <c r="X288" s="227">
        <v>0</v>
      </c>
      <c r="AB288" s="228" t="s">
        <v>16285</v>
      </c>
    </row>
    <row r="289" spans="1:28" s="227" customFormat="1" ht="216">
      <c r="A289" s="181" t="s">
        <v>773</v>
      </c>
      <c r="B289" s="182" t="s">
        <v>1126</v>
      </c>
      <c r="C289" s="186" t="s">
        <v>1030</v>
      </c>
      <c r="D289" s="230" t="s">
        <v>1030</v>
      </c>
      <c r="E289" s="182" t="s">
        <v>876</v>
      </c>
      <c r="F289" s="182" t="s">
        <v>773</v>
      </c>
      <c r="G289" s="182" t="s">
        <v>13240</v>
      </c>
      <c r="H289" s="183">
        <v>0</v>
      </c>
      <c r="I289" s="184" t="s">
        <v>1785</v>
      </c>
      <c r="J289" s="184" t="s">
        <v>9115</v>
      </c>
      <c r="K289" s="224"/>
      <c r="L289" s="224"/>
      <c r="M289" s="224"/>
      <c r="N289" s="224"/>
      <c r="O289" s="224" t="s">
        <v>16286</v>
      </c>
      <c r="P289" s="185"/>
      <c r="Q289" s="225"/>
      <c r="R289" s="182" t="s">
        <v>1030</v>
      </c>
      <c r="S289" s="181" t="s">
        <v>12628</v>
      </c>
      <c r="T289" s="181" t="s">
        <v>9114</v>
      </c>
      <c r="U289" s="201"/>
      <c r="V289" s="226">
        <v>468</v>
      </c>
      <c r="X289" s="227">
        <v>0</v>
      </c>
      <c r="AB289" s="228" t="s">
        <v>16287</v>
      </c>
    </row>
    <row r="290" spans="1:28" s="227" customFormat="1" ht="67.5">
      <c r="A290" s="181" t="s">
        <v>2434</v>
      </c>
      <c r="B290" s="182" t="s">
        <v>1125</v>
      </c>
      <c r="C290" s="186" t="s">
        <v>2433</v>
      </c>
      <c r="D290" s="230" t="s">
        <v>2433</v>
      </c>
      <c r="E290" s="182" t="s">
        <v>2432</v>
      </c>
      <c r="F290" s="182" t="s">
        <v>2434</v>
      </c>
      <c r="G290" s="182" t="s">
        <v>13240</v>
      </c>
      <c r="H290" s="183">
        <v>0</v>
      </c>
      <c r="I290" s="184" t="s">
        <v>2435</v>
      </c>
      <c r="J290" s="184" t="s">
        <v>1737</v>
      </c>
      <c r="K290" s="224"/>
      <c r="L290" s="224"/>
      <c r="M290" s="224"/>
      <c r="N290" s="224"/>
      <c r="O290" s="224" t="s">
        <v>15809</v>
      </c>
      <c r="P290" s="185"/>
      <c r="Q290" s="225"/>
      <c r="R290" s="182" t="s">
        <v>2433</v>
      </c>
      <c r="S290" s="181" t="s">
        <v>12687</v>
      </c>
      <c r="T290" s="181" t="s">
        <v>11935</v>
      </c>
      <c r="U290" s="201"/>
      <c r="V290" s="226">
        <v>7</v>
      </c>
      <c r="X290" s="227">
        <v>0</v>
      </c>
      <c r="AB290" s="228" t="s">
        <v>16288</v>
      </c>
    </row>
    <row r="291" spans="1:28" s="227" customFormat="1" ht="121.5">
      <c r="A291" s="181" t="s">
        <v>743</v>
      </c>
      <c r="B291" s="182" t="s">
        <v>1125</v>
      </c>
      <c r="C291" s="186" t="s">
        <v>1320</v>
      </c>
      <c r="D291" s="230" t="s">
        <v>1320</v>
      </c>
      <c r="E291" s="182" t="s">
        <v>1096</v>
      </c>
      <c r="F291" s="182" t="s">
        <v>743</v>
      </c>
      <c r="G291" s="182" t="s">
        <v>13240</v>
      </c>
      <c r="H291" s="183">
        <v>0</v>
      </c>
      <c r="I291" s="184" t="s">
        <v>1686</v>
      </c>
      <c r="J291" s="184" t="s">
        <v>13621</v>
      </c>
      <c r="K291" s="224"/>
      <c r="L291" s="224"/>
      <c r="M291" s="224"/>
      <c r="N291" s="224"/>
      <c r="O291" s="224" t="s">
        <v>16289</v>
      </c>
      <c r="P291" s="185"/>
      <c r="Q291" s="225"/>
      <c r="R291" s="182" t="s">
        <v>1320</v>
      </c>
      <c r="S291" s="181" t="s">
        <v>12503</v>
      </c>
      <c r="T291" s="181" t="s">
        <v>13521</v>
      </c>
      <c r="U291" s="201"/>
      <c r="V291" s="226">
        <v>317</v>
      </c>
      <c r="X291" s="227">
        <v>0</v>
      </c>
      <c r="AB291" s="228" t="s">
        <v>16290</v>
      </c>
    </row>
    <row r="292" spans="1:28" s="227" customFormat="1" ht="54">
      <c r="A292" s="181" t="s">
        <v>665</v>
      </c>
      <c r="B292" s="182" t="s">
        <v>1125</v>
      </c>
      <c r="C292" s="186" t="s">
        <v>2493</v>
      </c>
      <c r="D292" s="230" t="s">
        <v>2493</v>
      </c>
      <c r="E292" s="182" t="s">
        <v>1094</v>
      </c>
      <c r="F292" s="182" t="s">
        <v>665</v>
      </c>
      <c r="G292" s="182" t="s">
        <v>13240</v>
      </c>
      <c r="H292" s="183">
        <v>0</v>
      </c>
      <c r="I292" s="184" t="s">
        <v>1565</v>
      </c>
      <c r="J292" s="184" t="s">
        <v>1566</v>
      </c>
      <c r="K292" s="224"/>
      <c r="L292" s="224"/>
      <c r="M292" s="224"/>
      <c r="N292" s="224"/>
      <c r="O292" s="224" t="s">
        <v>16291</v>
      </c>
      <c r="P292" s="185"/>
      <c r="Q292" s="225"/>
      <c r="R292" s="182" t="s">
        <v>2493</v>
      </c>
      <c r="S292" s="181" t="s">
        <v>12498</v>
      </c>
      <c r="T292" s="181" t="s">
        <v>3776</v>
      </c>
      <c r="U292" s="201"/>
      <c r="V292" s="226">
        <v>49</v>
      </c>
      <c r="X292" s="227">
        <v>0</v>
      </c>
      <c r="AB292" s="228" t="s">
        <v>16292</v>
      </c>
    </row>
    <row r="293" spans="1:28" s="227" customFormat="1" ht="202.5">
      <c r="A293" s="181" t="s">
        <v>138</v>
      </c>
      <c r="B293" s="182" t="s">
        <v>1128</v>
      </c>
      <c r="C293" s="186" t="s">
        <v>157</v>
      </c>
      <c r="D293" s="230" t="s">
        <v>157</v>
      </c>
      <c r="E293" s="182" t="s">
        <v>1096</v>
      </c>
      <c r="F293" s="182" t="s">
        <v>138</v>
      </c>
      <c r="G293" s="182" t="s">
        <v>13240</v>
      </c>
      <c r="H293" s="183">
        <v>0</v>
      </c>
      <c r="I293" s="184" t="s">
        <v>1837</v>
      </c>
      <c r="J293" s="184" t="s">
        <v>13619</v>
      </c>
      <c r="K293" s="224"/>
      <c r="L293" s="224"/>
      <c r="M293" s="224"/>
      <c r="N293" s="224"/>
      <c r="O293" s="224" t="s">
        <v>16293</v>
      </c>
      <c r="P293" s="185"/>
      <c r="Q293" s="225"/>
      <c r="R293" s="182" t="s">
        <v>157</v>
      </c>
      <c r="S293" s="181" t="s">
        <v>12503</v>
      </c>
      <c r="T293" s="181" t="s">
        <v>13519</v>
      </c>
      <c r="U293" s="201"/>
      <c r="V293" s="226">
        <v>594</v>
      </c>
      <c r="X293" s="227">
        <v>0</v>
      </c>
      <c r="AB293" s="228" t="s">
        <v>16294</v>
      </c>
    </row>
    <row r="294" spans="1:28" s="227" customFormat="1" ht="40.5">
      <c r="A294" s="181" t="s">
        <v>15122</v>
      </c>
      <c r="B294" s="182" t="s">
        <v>1128</v>
      </c>
      <c r="C294" s="186" t="s">
        <v>15121</v>
      </c>
      <c r="D294" s="230" t="s">
        <v>15121</v>
      </c>
      <c r="E294" s="182" t="s">
        <v>879</v>
      </c>
      <c r="F294" s="182" t="s">
        <v>15122</v>
      </c>
      <c r="G294" s="182" t="s">
        <v>13240</v>
      </c>
      <c r="H294" s="183">
        <v>0</v>
      </c>
      <c r="I294" s="184" t="s">
        <v>15151</v>
      </c>
      <c r="J294" s="184" t="s">
        <v>9892</v>
      </c>
      <c r="K294" s="224"/>
      <c r="L294" s="224"/>
      <c r="M294" s="224"/>
      <c r="N294" s="224"/>
      <c r="O294" s="224" t="s">
        <v>15809</v>
      </c>
      <c r="P294" s="185"/>
      <c r="Q294" s="225"/>
      <c r="R294" s="182" t="s">
        <v>15121</v>
      </c>
      <c r="S294" s="181" t="s">
        <v>12645</v>
      </c>
      <c r="T294" s="181" t="s">
        <v>9891</v>
      </c>
      <c r="U294" s="201"/>
      <c r="V294" s="226">
        <v>561</v>
      </c>
      <c r="X294" s="227">
        <v>0</v>
      </c>
      <c r="AB294" s="228" t="s">
        <v>16295</v>
      </c>
    </row>
    <row r="295" spans="1:28" s="227" customFormat="1" ht="216">
      <c r="A295" s="181" t="s">
        <v>15482</v>
      </c>
      <c r="B295" s="182" t="s">
        <v>1126</v>
      </c>
      <c r="C295" s="186" t="s">
        <v>15481</v>
      </c>
      <c r="D295" s="230" t="s">
        <v>15481</v>
      </c>
      <c r="E295" s="182" t="s">
        <v>1101</v>
      </c>
      <c r="F295" s="182" t="s">
        <v>15482</v>
      </c>
      <c r="G295" s="182" t="s">
        <v>13240</v>
      </c>
      <c r="H295" s="183">
        <v>0</v>
      </c>
      <c r="I295" s="184" t="s">
        <v>16296</v>
      </c>
      <c r="J295" s="184" t="s">
        <v>12852</v>
      </c>
      <c r="K295" s="224"/>
      <c r="L295" s="224"/>
      <c r="M295" s="224"/>
      <c r="N295" s="224"/>
      <c r="O295" s="224" t="s">
        <v>16297</v>
      </c>
      <c r="P295" s="185"/>
      <c r="Q295" s="225"/>
      <c r="R295" s="182" t="s">
        <v>15481</v>
      </c>
      <c r="S295" s="181" t="s">
        <v>12556</v>
      </c>
      <c r="T295" s="181" t="s">
        <v>6050</v>
      </c>
      <c r="U295" s="201"/>
      <c r="V295" s="226">
        <v>489</v>
      </c>
      <c r="X295" s="227">
        <v>0</v>
      </c>
      <c r="AB295" s="228" t="s">
        <v>16298</v>
      </c>
    </row>
    <row r="296" spans="1:28" s="227" customFormat="1" ht="81">
      <c r="A296" s="181" t="s">
        <v>1422</v>
      </c>
      <c r="B296" s="182" t="s">
        <v>1128</v>
      </c>
      <c r="C296" s="186" t="s">
        <v>15082</v>
      </c>
      <c r="D296" s="230" t="s">
        <v>15082</v>
      </c>
      <c r="E296" s="182" t="s">
        <v>1097</v>
      </c>
      <c r="F296" s="182" t="s">
        <v>1422</v>
      </c>
      <c r="G296" s="182" t="s">
        <v>13240</v>
      </c>
      <c r="H296" s="183">
        <v>0</v>
      </c>
      <c r="I296" s="184" t="s">
        <v>1750</v>
      </c>
      <c r="J296" s="184" t="s">
        <v>1543</v>
      </c>
      <c r="K296" s="224"/>
      <c r="L296" s="224"/>
      <c r="M296" s="224"/>
      <c r="N296" s="224"/>
      <c r="O296" s="224" t="s">
        <v>15809</v>
      </c>
      <c r="P296" s="185"/>
      <c r="Q296" s="225"/>
      <c r="R296" s="182" t="s">
        <v>15082</v>
      </c>
      <c r="S296" s="181" t="s">
        <v>12512</v>
      </c>
      <c r="T296" s="181" t="s">
        <v>4234</v>
      </c>
      <c r="U296" s="201"/>
      <c r="V296" s="226">
        <v>618</v>
      </c>
      <c r="X296" s="227">
        <v>0</v>
      </c>
      <c r="AB296" s="228" t="s">
        <v>16299</v>
      </c>
    </row>
    <row r="297" spans="1:28" s="227" customFormat="1" ht="94.5">
      <c r="A297" s="181" t="s">
        <v>739</v>
      </c>
      <c r="B297" s="182" t="s">
        <v>1125</v>
      </c>
      <c r="C297" s="186" t="s">
        <v>2488</v>
      </c>
      <c r="D297" s="230" t="s">
        <v>2488</v>
      </c>
      <c r="E297" s="182" t="s">
        <v>1089</v>
      </c>
      <c r="F297" s="182" t="s">
        <v>739</v>
      </c>
      <c r="G297" s="182" t="s">
        <v>13240</v>
      </c>
      <c r="H297" s="183">
        <v>0</v>
      </c>
      <c r="I297" s="184" t="s">
        <v>1679</v>
      </c>
      <c r="J297" s="184" t="s">
        <v>1680</v>
      </c>
      <c r="K297" s="224"/>
      <c r="L297" s="224"/>
      <c r="M297" s="224"/>
      <c r="N297" s="224"/>
      <c r="O297" s="224" t="s">
        <v>16300</v>
      </c>
      <c r="P297" s="185"/>
      <c r="Q297" s="225"/>
      <c r="R297" s="182" t="s">
        <v>2488</v>
      </c>
      <c r="S297" s="181" t="s">
        <v>12468</v>
      </c>
      <c r="T297" s="181" t="s">
        <v>2822</v>
      </c>
      <c r="U297" s="201"/>
      <c r="V297" s="226">
        <v>298</v>
      </c>
      <c r="X297" s="227">
        <v>0</v>
      </c>
      <c r="AB297" s="228" t="s">
        <v>16301</v>
      </c>
    </row>
    <row r="298" spans="1:28" s="227" customFormat="1" ht="54">
      <c r="A298" s="181" t="s">
        <v>13865</v>
      </c>
      <c r="B298" s="182" t="s">
        <v>1125</v>
      </c>
      <c r="C298" s="186" t="s">
        <v>13849</v>
      </c>
      <c r="D298" s="230" t="s">
        <v>13849</v>
      </c>
      <c r="E298" s="182" t="s">
        <v>1102</v>
      </c>
      <c r="F298" s="182" t="s">
        <v>13865</v>
      </c>
      <c r="G298" s="182" t="s">
        <v>13240</v>
      </c>
      <c r="H298" s="183">
        <v>0</v>
      </c>
      <c r="I298" s="184" t="s">
        <v>13878</v>
      </c>
      <c r="J298" s="184" t="s">
        <v>15808</v>
      </c>
      <c r="K298" s="224"/>
      <c r="L298" s="224"/>
      <c r="M298" s="224"/>
      <c r="N298" s="224"/>
      <c r="O298" s="224" t="s">
        <v>15809</v>
      </c>
      <c r="P298" s="185"/>
      <c r="Q298" s="225"/>
      <c r="R298" s="182" t="s">
        <v>13849</v>
      </c>
      <c r="S298" s="181" t="s">
        <v>12560</v>
      </c>
      <c r="T298" s="181" t="s">
        <v>6218</v>
      </c>
      <c r="U298" s="201"/>
      <c r="V298" s="226">
        <v>148</v>
      </c>
      <c r="X298" s="227">
        <v>0</v>
      </c>
      <c r="AB298" s="228" t="s">
        <v>16302</v>
      </c>
    </row>
    <row r="299" spans="1:28" s="227" customFormat="1" ht="67.5">
      <c r="A299" s="181" t="s">
        <v>1391</v>
      </c>
      <c r="B299" s="182" t="s">
        <v>1127</v>
      </c>
      <c r="C299" s="186" t="s">
        <v>1390</v>
      </c>
      <c r="D299" s="230" t="s">
        <v>1390</v>
      </c>
      <c r="E299" s="182" t="s">
        <v>2432</v>
      </c>
      <c r="F299" s="182" t="s">
        <v>1391</v>
      </c>
      <c r="G299" s="182" t="s">
        <v>13240</v>
      </c>
      <c r="H299" s="183">
        <v>0</v>
      </c>
      <c r="I299" s="184" t="s">
        <v>1741</v>
      </c>
      <c r="J299" s="184" t="s">
        <v>1742</v>
      </c>
      <c r="K299" s="224"/>
      <c r="L299" s="224"/>
      <c r="M299" s="224"/>
      <c r="N299" s="224"/>
      <c r="O299" s="224" t="s">
        <v>15989</v>
      </c>
      <c r="P299" s="185"/>
      <c r="Q299" s="225"/>
      <c r="R299" s="182" t="s">
        <v>1390</v>
      </c>
      <c r="S299" s="181" t="s">
        <v>12687</v>
      </c>
      <c r="T299" s="181" t="s">
        <v>11908</v>
      </c>
      <c r="U299" s="201"/>
      <c r="V299" s="226">
        <v>327</v>
      </c>
      <c r="X299" s="227">
        <v>0</v>
      </c>
      <c r="AB299" s="228" t="s">
        <v>16303</v>
      </c>
    </row>
    <row r="300" spans="1:28" s="227" customFormat="1" ht="67.5">
      <c r="A300" s="181" t="s">
        <v>13813</v>
      </c>
      <c r="B300" s="182" t="s">
        <v>1128</v>
      </c>
      <c r="C300" s="186" t="s">
        <v>2143</v>
      </c>
      <c r="D300" s="230" t="s">
        <v>2143</v>
      </c>
      <c r="E300" s="182" t="s">
        <v>1096</v>
      </c>
      <c r="F300" s="182" t="s">
        <v>13813</v>
      </c>
      <c r="G300" s="182" t="s">
        <v>13240</v>
      </c>
      <c r="H300" s="183">
        <v>0</v>
      </c>
      <c r="I300" s="184" t="s">
        <v>1759</v>
      </c>
      <c r="J300" s="184" t="s">
        <v>13603</v>
      </c>
      <c r="K300" s="224"/>
      <c r="L300" s="224"/>
      <c r="M300" s="224"/>
      <c r="N300" s="224"/>
      <c r="O300" s="224" t="s">
        <v>15809</v>
      </c>
      <c r="P300" s="185"/>
      <c r="Q300" s="225"/>
      <c r="R300" s="182" t="s">
        <v>2143</v>
      </c>
      <c r="S300" s="181" t="s">
        <v>12503</v>
      </c>
      <c r="T300" s="181" t="s">
        <v>13503</v>
      </c>
      <c r="U300" s="201"/>
      <c r="V300" s="226">
        <v>571</v>
      </c>
      <c r="X300" s="227">
        <v>0</v>
      </c>
      <c r="AB300" s="228" t="s">
        <v>16304</v>
      </c>
    </row>
    <row r="301" spans="1:28" s="227" customFormat="1" ht="216">
      <c r="A301" s="181" t="s">
        <v>794</v>
      </c>
      <c r="B301" s="182" t="s">
        <v>1128</v>
      </c>
      <c r="C301" s="186" t="s">
        <v>1376</v>
      </c>
      <c r="D301" s="230" t="s">
        <v>1376</v>
      </c>
      <c r="E301" s="182" t="s">
        <v>1096</v>
      </c>
      <c r="F301" s="182" t="s">
        <v>794</v>
      </c>
      <c r="G301" s="182" t="s">
        <v>13240</v>
      </c>
      <c r="H301" s="183">
        <v>0</v>
      </c>
      <c r="I301" s="184" t="s">
        <v>1740</v>
      </c>
      <c r="J301" s="184" t="s">
        <v>13623</v>
      </c>
      <c r="K301" s="224"/>
      <c r="L301" s="224"/>
      <c r="M301" s="224"/>
      <c r="N301" s="224"/>
      <c r="O301" s="224" t="s">
        <v>16305</v>
      </c>
      <c r="P301" s="185"/>
      <c r="Q301" s="225"/>
      <c r="R301" s="182" t="s">
        <v>1376</v>
      </c>
      <c r="S301" s="181" t="s">
        <v>12503</v>
      </c>
      <c r="T301" s="181" t="s">
        <v>13523</v>
      </c>
      <c r="U301" s="201"/>
      <c r="V301" s="226">
        <v>590</v>
      </c>
      <c r="X301" s="227">
        <v>0</v>
      </c>
      <c r="AB301" s="228" t="s">
        <v>16306</v>
      </c>
    </row>
    <row r="302" spans="1:28" s="227" customFormat="1" ht="94.5">
      <c r="A302" s="181" t="s">
        <v>15076</v>
      </c>
      <c r="B302" s="182" t="s">
        <v>1125</v>
      </c>
      <c r="C302" s="186" t="s">
        <v>15075</v>
      </c>
      <c r="D302" s="230" t="s">
        <v>15075</v>
      </c>
      <c r="E302" s="182" t="s">
        <v>1096</v>
      </c>
      <c r="F302" s="182" t="s">
        <v>15076</v>
      </c>
      <c r="G302" s="182" t="s">
        <v>13240</v>
      </c>
      <c r="H302" s="183">
        <v>0</v>
      </c>
      <c r="I302" s="184" t="s">
        <v>15138</v>
      </c>
      <c r="J302" s="184" t="s">
        <v>16094</v>
      </c>
      <c r="K302" s="224"/>
      <c r="L302" s="224"/>
      <c r="M302" s="224"/>
      <c r="N302" s="224"/>
      <c r="O302" s="224" t="s">
        <v>15809</v>
      </c>
      <c r="P302" s="185"/>
      <c r="Q302" s="225"/>
      <c r="R302" s="182" t="s">
        <v>15075</v>
      </c>
      <c r="S302" s="181" t="s">
        <v>12503</v>
      </c>
      <c r="T302" s="181" t="s">
        <v>15984</v>
      </c>
      <c r="U302" s="201"/>
      <c r="V302" s="226">
        <v>249</v>
      </c>
      <c r="X302" s="227">
        <v>0</v>
      </c>
      <c r="AB302" s="228" t="s">
        <v>16307</v>
      </c>
    </row>
    <row r="303" spans="1:28" s="227" customFormat="1" ht="67.5">
      <c r="A303" s="181" t="s">
        <v>1788</v>
      </c>
      <c r="B303" s="182" t="s">
        <v>1126</v>
      </c>
      <c r="C303" s="186" t="s">
        <v>13181</v>
      </c>
      <c r="D303" s="230" t="s">
        <v>13181</v>
      </c>
      <c r="E303" s="182" t="s">
        <v>1096</v>
      </c>
      <c r="F303" s="182" t="s">
        <v>1788</v>
      </c>
      <c r="G303" s="182" t="s">
        <v>13240</v>
      </c>
      <c r="H303" s="183">
        <v>0</v>
      </c>
      <c r="I303" s="184" t="s">
        <v>1773</v>
      </c>
      <c r="J303" s="184" t="s">
        <v>13619</v>
      </c>
      <c r="K303" s="224"/>
      <c r="L303" s="224"/>
      <c r="M303" s="224"/>
      <c r="N303" s="224"/>
      <c r="O303" s="224" t="s">
        <v>16308</v>
      </c>
      <c r="P303" s="185"/>
      <c r="Q303" s="225"/>
      <c r="R303" s="182" t="s">
        <v>13181</v>
      </c>
      <c r="S303" s="181" t="s">
        <v>12503</v>
      </c>
      <c r="T303" s="181" t="s">
        <v>13519</v>
      </c>
      <c r="U303" s="201"/>
      <c r="V303" s="226">
        <v>448</v>
      </c>
      <c r="X303" s="227">
        <v>0</v>
      </c>
      <c r="AB303" s="228" t="s">
        <v>16309</v>
      </c>
    </row>
    <row r="304" spans="1:28" s="227" customFormat="1" ht="67.5">
      <c r="A304" s="181" t="s">
        <v>13868</v>
      </c>
      <c r="B304" s="182" t="s">
        <v>1126</v>
      </c>
      <c r="C304" s="186" t="s">
        <v>13853</v>
      </c>
      <c r="D304" s="230" t="s">
        <v>13853</v>
      </c>
      <c r="E304" s="182" t="s">
        <v>1101</v>
      </c>
      <c r="F304" s="182" t="s">
        <v>13868</v>
      </c>
      <c r="G304" s="182" t="s">
        <v>13240</v>
      </c>
      <c r="H304" s="183">
        <v>0</v>
      </c>
      <c r="I304" s="184" t="s">
        <v>15147</v>
      </c>
      <c r="J304" s="184" t="s">
        <v>12852</v>
      </c>
      <c r="K304" s="224"/>
      <c r="L304" s="224"/>
      <c r="M304" s="224"/>
      <c r="N304" s="224"/>
      <c r="O304" s="224" t="s">
        <v>15809</v>
      </c>
      <c r="P304" s="185"/>
      <c r="Q304" s="225"/>
      <c r="R304" s="182" t="s">
        <v>13853</v>
      </c>
      <c r="S304" s="181" t="s">
        <v>12556</v>
      </c>
      <c r="T304" s="181" t="s">
        <v>6050</v>
      </c>
      <c r="U304" s="201"/>
      <c r="V304" s="226">
        <v>497</v>
      </c>
      <c r="X304" s="227">
        <v>0</v>
      </c>
      <c r="AB304" s="228" t="s">
        <v>16310</v>
      </c>
    </row>
    <row r="305" spans="1:28" s="227" customFormat="1" ht="216">
      <c r="A305" s="181" t="s">
        <v>1401</v>
      </c>
      <c r="B305" s="182" t="s">
        <v>1128</v>
      </c>
      <c r="C305" s="186" t="s">
        <v>1400</v>
      </c>
      <c r="D305" s="230" t="s">
        <v>1400</v>
      </c>
      <c r="E305" s="182" t="s">
        <v>1096</v>
      </c>
      <c r="F305" s="182" t="s">
        <v>1401</v>
      </c>
      <c r="G305" s="182" t="s">
        <v>13240</v>
      </c>
      <c r="H305" s="183">
        <v>0</v>
      </c>
      <c r="I305" s="184" t="s">
        <v>1774</v>
      </c>
      <c r="J305" s="184" t="s">
        <v>13623</v>
      </c>
      <c r="K305" s="224"/>
      <c r="L305" s="224"/>
      <c r="M305" s="224"/>
      <c r="N305" s="224"/>
      <c r="O305" s="224" t="s">
        <v>16311</v>
      </c>
      <c r="P305" s="185"/>
      <c r="Q305" s="225"/>
      <c r="R305" s="182" t="s">
        <v>1400</v>
      </c>
      <c r="S305" s="181" t="s">
        <v>12503</v>
      </c>
      <c r="T305" s="181" t="s">
        <v>13523</v>
      </c>
      <c r="U305" s="201"/>
      <c r="V305" s="226">
        <v>566</v>
      </c>
      <c r="X305" s="227">
        <v>0</v>
      </c>
      <c r="AB305" s="228" t="s">
        <v>16312</v>
      </c>
    </row>
    <row r="306" spans="1:28" s="227" customFormat="1" ht="67.5">
      <c r="A306" s="181" t="s">
        <v>687</v>
      </c>
      <c r="B306" s="182" t="s">
        <v>1125</v>
      </c>
      <c r="C306" s="186" t="s">
        <v>2286</v>
      </c>
      <c r="D306" s="230" t="s">
        <v>2286</v>
      </c>
      <c r="E306" s="182" t="s">
        <v>1093</v>
      </c>
      <c r="F306" s="182" t="s">
        <v>687</v>
      </c>
      <c r="G306" s="182" t="s">
        <v>13240</v>
      </c>
      <c r="H306" s="183">
        <v>0</v>
      </c>
      <c r="I306" s="184" t="s">
        <v>1602</v>
      </c>
      <c r="J306" s="184" t="s">
        <v>1603</v>
      </c>
      <c r="K306" s="224"/>
      <c r="L306" s="224"/>
      <c r="M306" s="224"/>
      <c r="N306" s="224"/>
      <c r="O306" s="224" t="s">
        <v>16313</v>
      </c>
      <c r="P306" s="185"/>
      <c r="Q306" s="225"/>
      <c r="R306" s="182" t="s">
        <v>2286</v>
      </c>
      <c r="S306" s="181" t="s">
        <v>12493</v>
      </c>
      <c r="T306" s="181" t="s">
        <v>3661</v>
      </c>
      <c r="U306" s="201"/>
      <c r="V306" s="226">
        <v>30</v>
      </c>
      <c r="X306" s="227">
        <v>0</v>
      </c>
      <c r="AB306" s="228" t="s">
        <v>16314</v>
      </c>
    </row>
    <row r="307" spans="1:28" s="227" customFormat="1" ht="216">
      <c r="A307" s="181" t="s">
        <v>15489</v>
      </c>
      <c r="B307" s="182" t="s">
        <v>1126</v>
      </c>
      <c r="C307" s="186" t="s">
        <v>15488</v>
      </c>
      <c r="D307" s="230" t="s">
        <v>15488</v>
      </c>
      <c r="E307" s="182" t="s">
        <v>1101</v>
      </c>
      <c r="F307" s="182" t="s">
        <v>15489</v>
      </c>
      <c r="G307" s="182" t="s">
        <v>13240</v>
      </c>
      <c r="H307" s="183">
        <v>0</v>
      </c>
      <c r="I307" s="184" t="s">
        <v>1767</v>
      </c>
      <c r="J307" s="184" t="s">
        <v>12852</v>
      </c>
      <c r="K307" s="224"/>
      <c r="L307" s="224"/>
      <c r="M307" s="224"/>
      <c r="N307" s="224"/>
      <c r="O307" s="224" t="s">
        <v>16315</v>
      </c>
      <c r="P307" s="185"/>
      <c r="Q307" s="225"/>
      <c r="R307" s="182" t="s">
        <v>15488</v>
      </c>
      <c r="S307" s="181" t="s">
        <v>12556</v>
      </c>
      <c r="T307" s="181" t="s">
        <v>6050</v>
      </c>
      <c r="U307" s="201"/>
      <c r="V307" s="226">
        <v>498</v>
      </c>
      <c r="X307" s="227">
        <v>0</v>
      </c>
      <c r="AB307" s="228" t="s">
        <v>16316</v>
      </c>
    </row>
    <row r="308" spans="1:28" s="227" customFormat="1" ht="54">
      <c r="A308" s="181" t="s">
        <v>13871</v>
      </c>
      <c r="B308" s="182" t="s">
        <v>1128</v>
      </c>
      <c r="C308" s="186" t="s">
        <v>13856</v>
      </c>
      <c r="D308" s="230" t="s">
        <v>13856</v>
      </c>
      <c r="E308" s="182" t="s">
        <v>1092</v>
      </c>
      <c r="F308" s="182" t="s">
        <v>13871</v>
      </c>
      <c r="G308" s="182" t="s">
        <v>13240</v>
      </c>
      <c r="H308" s="183">
        <v>0</v>
      </c>
      <c r="I308" s="184" t="s">
        <v>13881</v>
      </c>
      <c r="J308" s="184" t="s">
        <v>3461</v>
      </c>
      <c r="K308" s="224"/>
      <c r="L308" s="224"/>
      <c r="M308" s="224"/>
      <c r="N308" s="224"/>
      <c r="O308" s="224" t="s">
        <v>15809</v>
      </c>
      <c r="P308" s="185"/>
      <c r="Q308" s="225"/>
      <c r="R308" s="182" t="s">
        <v>13856</v>
      </c>
      <c r="S308" s="181" t="s">
        <v>12486</v>
      </c>
      <c r="T308" s="181" t="s">
        <v>3460</v>
      </c>
      <c r="U308" s="201"/>
      <c r="V308" s="226">
        <v>572</v>
      </c>
      <c r="X308" s="227">
        <v>0</v>
      </c>
      <c r="AB308" s="228" t="s">
        <v>16317</v>
      </c>
    </row>
    <row r="309" spans="1:28" s="227" customFormat="1" ht="40.5">
      <c r="A309" s="181" t="s">
        <v>2344</v>
      </c>
      <c r="B309" s="182" t="s">
        <v>1126</v>
      </c>
      <c r="C309" s="186" t="s">
        <v>2310</v>
      </c>
      <c r="D309" s="230" t="s">
        <v>2310</v>
      </c>
      <c r="E309" s="182" t="s">
        <v>1111</v>
      </c>
      <c r="F309" s="182" t="s">
        <v>2344</v>
      </c>
      <c r="G309" s="182" t="s">
        <v>13240</v>
      </c>
      <c r="H309" s="183">
        <v>0</v>
      </c>
      <c r="I309" s="184" t="s">
        <v>2347</v>
      </c>
      <c r="J309" s="184" t="s">
        <v>2348</v>
      </c>
      <c r="K309" s="224"/>
      <c r="L309" s="224"/>
      <c r="M309" s="224"/>
      <c r="N309" s="224"/>
      <c r="O309" s="224" t="s">
        <v>15809</v>
      </c>
      <c r="P309" s="185"/>
      <c r="Q309" s="225"/>
      <c r="R309" s="182" t="s">
        <v>2310</v>
      </c>
      <c r="S309" s="181" t="s">
        <v>12613</v>
      </c>
      <c r="T309" s="181" t="s">
        <v>8713</v>
      </c>
      <c r="U309" s="201"/>
      <c r="V309" s="226">
        <v>470</v>
      </c>
      <c r="X309" s="227">
        <v>0</v>
      </c>
      <c r="AB309" s="228" t="s">
        <v>16318</v>
      </c>
    </row>
    <row r="310" spans="1:28" s="227" customFormat="1" ht="81">
      <c r="A310" s="181" t="s">
        <v>776</v>
      </c>
      <c r="B310" s="182" t="s">
        <v>1126</v>
      </c>
      <c r="C310" s="186" t="s">
        <v>775</v>
      </c>
      <c r="D310" s="230" t="s">
        <v>775</v>
      </c>
      <c r="E310" s="182" t="s">
        <v>884</v>
      </c>
      <c r="F310" s="182" t="s">
        <v>776</v>
      </c>
      <c r="G310" s="182" t="s">
        <v>13240</v>
      </c>
      <c r="H310" s="183">
        <v>0</v>
      </c>
      <c r="I310" s="184" t="s">
        <v>2340</v>
      </c>
      <c r="J310" s="184" t="s">
        <v>11025</v>
      </c>
      <c r="K310" s="224"/>
      <c r="L310" s="224"/>
      <c r="M310" s="224"/>
      <c r="N310" s="224"/>
      <c r="O310" s="224" t="s">
        <v>16319</v>
      </c>
      <c r="P310" s="185"/>
      <c r="Q310" s="225"/>
      <c r="R310" s="182" t="s">
        <v>775</v>
      </c>
      <c r="S310" s="181" t="s">
        <v>12672</v>
      </c>
      <c r="T310" s="181" t="s">
        <v>11024</v>
      </c>
      <c r="U310" s="201"/>
      <c r="V310" s="226">
        <v>476</v>
      </c>
      <c r="X310" s="227">
        <v>0</v>
      </c>
      <c r="AB310" s="228" t="s">
        <v>16320</v>
      </c>
    </row>
    <row r="311" spans="1:28" s="227" customFormat="1" ht="94.5">
      <c r="A311" s="181" t="s">
        <v>15056</v>
      </c>
      <c r="B311" s="182" t="s">
        <v>1125</v>
      </c>
      <c r="C311" s="186" t="s">
        <v>15055</v>
      </c>
      <c r="D311" s="230" t="s">
        <v>15055</v>
      </c>
      <c r="E311" s="182" t="s">
        <v>1102</v>
      </c>
      <c r="F311" s="182" t="s">
        <v>15056</v>
      </c>
      <c r="G311" s="182" t="s">
        <v>13240</v>
      </c>
      <c r="H311" s="183">
        <v>0</v>
      </c>
      <c r="I311" s="184" t="s">
        <v>15132</v>
      </c>
      <c r="J311" s="184" t="s">
        <v>16026</v>
      </c>
      <c r="K311" s="224"/>
      <c r="L311" s="224"/>
      <c r="M311" s="224"/>
      <c r="N311" s="224"/>
      <c r="O311" s="224" t="s">
        <v>15809</v>
      </c>
      <c r="P311" s="185"/>
      <c r="Q311" s="225"/>
      <c r="R311" s="182" t="s">
        <v>15055</v>
      </c>
      <c r="S311" s="181" t="s">
        <v>12560</v>
      </c>
      <c r="T311" s="181" t="s">
        <v>6209</v>
      </c>
      <c r="U311" s="201"/>
      <c r="V311" s="226">
        <v>80</v>
      </c>
      <c r="X311" s="227">
        <v>0</v>
      </c>
      <c r="AB311" s="228" t="s">
        <v>16321</v>
      </c>
    </row>
    <row r="312" spans="1:28" s="227" customFormat="1" ht="229.5">
      <c r="A312" s="181" t="s">
        <v>778</v>
      </c>
      <c r="B312" s="182" t="s">
        <v>1126</v>
      </c>
      <c r="C312" s="186" t="s">
        <v>840</v>
      </c>
      <c r="D312" s="230" t="s">
        <v>840</v>
      </c>
      <c r="E312" s="182" t="s">
        <v>1101</v>
      </c>
      <c r="F312" s="182" t="s">
        <v>778</v>
      </c>
      <c r="G312" s="182" t="s">
        <v>13240</v>
      </c>
      <c r="H312" s="183">
        <v>0</v>
      </c>
      <c r="I312" s="184" t="s">
        <v>1767</v>
      </c>
      <c r="J312" s="184" t="s">
        <v>12852</v>
      </c>
      <c r="K312" s="224"/>
      <c r="L312" s="224"/>
      <c r="M312" s="224"/>
      <c r="N312" s="224"/>
      <c r="O312" s="224" t="s">
        <v>16322</v>
      </c>
      <c r="P312" s="185"/>
      <c r="Q312" s="225"/>
      <c r="R312" s="182" t="s">
        <v>840</v>
      </c>
      <c r="S312" s="181" t="s">
        <v>12556</v>
      </c>
      <c r="T312" s="181" t="s">
        <v>6050</v>
      </c>
      <c r="U312" s="201"/>
      <c r="V312" s="226">
        <v>484</v>
      </c>
      <c r="X312" s="227">
        <v>0</v>
      </c>
      <c r="AB312" s="228" t="s">
        <v>16323</v>
      </c>
    </row>
    <row r="313" spans="1:28" s="227" customFormat="1" ht="202.5">
      <c r="A313" s="181" t="s">
        <v>795</v>
      </c>
      <c r="B313" s="182" t="s">
        <v>1128</v>
      </c>
      <c r="C313" s="186" t="s">
        <v>1377</v>
      </c>
      <c r="D313" s="230" t="s">
        <v>1377</v>
      </c>
      <c r="E313" s="182" t="s">
        <v>1104</v>
      </c>
      <c r="F313" s="182" t="s">
        <v>795</v>
      </c>
      <c r="G313" s="182" t="s">
        <v>13240</v>
      </c>
      <c r="H313" s="183">
        <v>0</v>
      </c>
      <c r="I313" s="184" t="s">
        <v>2135</v>
      </c>
      <c r="J313" s="184" t="s">
        <v>1575</v>
      </c>
      <c r="K313" s="224"/>
      <c r="L313" s="224"/>
      <c r="M313" s="224"/>
      <c r="N313" s="224"/>
      <c r="O313" s="224" t="s">
        <v>16324</v>
      </c>
      <c r="P313" s="185"/>
      <c r="Q313" s="225"/>
      <c r="R313" s="182" t="s">
        <v>1377</v>
      </c>
      <c r="S313" s="181" t="s">
        <v>12569</v>
      </c>
      <c r="T313" s="181" t="s">
        <v>6677</v>
      </c>
      <c r="U313" s="201"/>
      <c r="V313" s="226">
        <v>592</v>
      </c>
      <c r="X313" s="227">
        <v>0</v>
      </c>
      <c r="AB313" s="228" t="s">
        <v>16325</v>
      </c>
    </row>
    <row r="314" spans="1:28" s="227" customFormat="1" ht="283.5">
      <c r="A314" s="181" t="s">
        <v>1411</v>
      </c>
      <c r="B314" s="182" t="s">
        <v>1127</v>
      </c>
      <c r="C314" s="186" t="s">
        <v>15080</v>
      </c>
      <c r="D314" s="230" t="s">
        <v>15080</v>
      </c>
      <c r="E314" s="182" t="s">
        <v>884</v>
      </c>
      <c r="F314" s="182" t="s">
        <v>1411</v>
      </c>
      <c r="G314" s="182" t="s">
        <v>13240</v>
      </c>
      <c r="H314" s="183">
        <v>0</v>
      </c>
      <c r="I314" s="184" t="s">
        <v>1747</v>
      </c>
      <c r="J314" s="184" t="s">
        <v>1748</v>
      </c>
      <c r="K314" s="224"/>
      <c r="L314" s="224"/>
      <c r="M314" s="224"/>
      <c r="N314" s="224"/>
      <c r="O314" s="224" t="s">
        <v>16326</v>
      </c>
      <c r="P314" s="185"/>
      <c r="Q314" s="225"/>
      <c r="R314" s="182" t="s">
        <v>15080</v>
      </c>
      <c r="S314" s="181" t="s">
        <v>12672</v>
      </c>
      <c r="T314" s="181" t="s">
        <v>11076</v>
      </c>
      <c r="U314" s="201"/>
      <c r="V314" s="226">
        <v>374</v>
      </c>
      <c r="X314" s="227">
        <v>0</v>
      </c>
      <c r="AB314" s="228" t="s">
        <v>16327</v>
      </c>
    </row>
    <row r="315" spans="1:28" s="227" customFormat="1" ht="54">
      <c r="A315" s="181" t="s">
        <v>15553</v>
      </c>
      <c r="B315" s="182" t="s">
        <v>1128</v>
      </c>
      <c r="C315" s="186" t="s">
        <v>1850</v>
      </c>
      <c r="D315" s="230" t="s">
        <v>15552</v>
      </c>
      <c r="E315" s="182" t="s">
        <v>1107</v>
      </c>
      <c r="F315" s="182" t="s">
        <v>15553</v>
      </c>
      <c r="G315" s="182" t="s">
        <v>13240</v>
      </c>
      <c r="H315" s="183" t="s">
        <v>15984</v>
      </c>
      <c r="I315" s="184" t="s">
        <v>15984</v>
      </c>
      <c r="J315" s="184" t="s">
        <v>15984</v>
      </c>
      <c r="K315" s="224"/>
      <c r="L315" s="224"/>
      <c r="M315" s="224"/>
      <c r="N315" s="224"/>
      <c r="O315" s="224" t="s">
        <v>15809</v>
      </c>
      <c r="P315" s="185"/>
      <c r="Q315" s="225"/>
      <c r="R315" s="182" t="s">
        <v>15984</v>
      </c>
      <c r="S315" s="181" t="s">
        <v>12577</v>
      </c>
      <c r="T315" s="181" t="s">
        <v>15984</v>
      </c>
      <c r="U315" s="201"/>
      <c r="V315" s="226" t="e">
        <v>#N/A</v>
      </c>
      <c r="X315" s="227">
        <v>0</v>
      </c>
      <c r="AB315" s="228" t="s">
        <v>16328</v>
      </c>
    </row>
    <row r="316" spans="1:28" s="227" customFormat="1" ht="81">
      <c r="A316" s="181" t="s">
        <v>1387</v>
      </c>
      <c r="B316" s="182" t="s">
        <v>1125</v>
      </c>
      <c r="C316" s="186" t="s">
        <v>2161</v>
      </c>
      <c r="D316" s="230" t="s">
        <v>2161</v>
      </c>
      <c r="E316" s="182" t="s">
        <v>1096</v>
      </c>
      <c r="F316" s="182" t="s">
        <v>1387</v>
      </c>
      <c r="G316" s="182" t="s">
        <v>13240</v>
      </c>
      <c r="H316" s="183">
        <v>0</v>
      </c>
      <c r="I316" s="184" t="s">
        <v>1659</v>
      </c>
      <c r="J316" s="184" t="s">
        <v>13626</v>
      </c>
      <c r="K316" s="224"/>
      <c r="L316" s="224"/>
      <c r="M316" s="224"/>
      <c r="N316" s="224"/>
      <c r="O316" s="224" t="s">
        <v>15809</v>
      </c>
      <c r="P316" s="185"/>
      <c r="Q316" s="225"/>
      <c r="R316" s="182" t="s">
        <v>2161</v>
      </c>
      <c r="S316" s="181" t="s">
        <v>12503</v>
      </c>
      <c r="T316" s="181" t="s">
        <v>13526</v>
      </c>
      <c r="U316" s="201"/>
      <c r="V316" s="226">
        <v>253</v>
      </c>
      <c r="X316" s="227">
        <v>0</v>
      </c>
      <c r="AB316" s="228" t="s">
        <v>16329</v>
      </c>
    </row>
    <row r="317" spans="1:28" s="227" customFormat="1" ht="94.5">
      <c r="A317" s="181" t="s">
        <v>1799</v>
      </c>
      <c r="B317" s="182" t="s">
        <v>1126</v>
      </c>
      <c r="C317" s="186" t="s">
        <v>1798</v>
      </c>
      <c r="D317" s="230" t="s">
        <v>1798</v>
      </c>
      <c r="E317" s="182" t="s">
        <v>1096</v>
      </c>
      <c r="F317" s="182" t="s">
        <v>1799</v>
      </c>
      <c r="G317" s="182" t="s">
        <v>13240</v>
      </c>
      <c r="H317" s="183">
        <v>0</v>
      </c>
      <c r="I317" s="184" t="s">
        <v>2446</v>
      </c>
      <c r="J317" s="184" t="s">
        <v>13628</v>
      </c>
      <c r="K317" s="224"/>
      <c r="L317" s="224"/>
      <c r="M317" s="224"/>
      <c r="N317" s="224"/>
      <c r="O317" s="224" t="s">
        <v>15840</v>
      </c>
      <c r="P317" s="185"/>
      <c r="Q317" s="225"/>
      <c r="R317" s="182" t="s">
        <v>1798</v>
      </c>
      <c r="S317" s="181" t="s">
        <v>12503</v>
      </c>
      <c r="T317" s="181" t="s">
        <v>13528</v>
      </c>
      <c r="U317" s="201"/>
      <c r="V317" s="226">
        <v>434</v>
      </c>
      <c r="X317" s="227">
        <v>0</v>
      </c>
      <c r="AB317" s="228" t="s">
        <v>16330</v>
      </c>
    </row>
    <row r="318" spans="1:28" s="227" customFormat="1" ht="148.5">
      <c r="A318" s="181" t="s">
        <v>715</v>
      </c>
      <c r="B318" s="182" t="s">
        <v>1125</v>
      </c>
      <c r="C318" s="186" t="s">
        <v>2257</v>
      </c>
      <c r="D318" s="230" t="s">
        <v>2257</v>
      </c>
      <c r="E318" s="182" t="s">
        <v>879</v>
      </c>
      <c r="F318" s="182" t="s">
        <v>715</v>
      </c>
      <c r="G318" s="182" t="s">
        <v>13240</v>
      </c>
      <c r="H318" s="183">
        <v>0</v>
      </c>
      <c r="I318" s="184" t="s">
        <v>1638</v>
      </c>
      <c r="J318" s="184" t="s">
        <v>10035</v>
      </c>
      <c r="K318" s="224"/>
      <c r="L318" s="224"/>
      <c r="M318" s="224"/>
      <c r="N318" s="224"/>
      <c r="O318" s="224" t="s">
        <v>16224</v>
      </c>
      <c r="P318" s="185"/>
      <c r="Q318" s="225"/>
      <c r="R318" s="182" t="s">
        <v>2257</v>
      </c>
      <c r="S318" s="181" t="s">
        <v>12645</v>
      </c>
      <c r="T318" s="181" t="s">
        <v>10033</v>
      </c>
      <c r="U318" s="201"/>
      <c r="V318" s="226">
        <v>199</v>
      </c>
      <c r="X318" s="227">
        <v>0</v>
      </c>
      <c r="AB318" s="228" t="s">
        <v>16331</v>
      </c>
    </row>
    <row r="319" spans="1:28" s="227" customFormat="1" ht="108">
      <c r="A319" s="181" t="s">
        <v>736</v>
      </c>
      <c r="B319" s="182" t="s">
        <v>1125</v>
      </c>
      <c r="C319" s="186" t="s">
        <v>2331</v>
      </c>
      <c r="D319" s="230" t="s">
        <v>2331</v>
      </c>
      <c r="E319" s="182" t="s">
        <v>1091</v>
      </c>
      <c r="F319" s="182" t="s">
        <v>736</v>
      </c>
      <c r="G319" s="182" t="s">
        <v>13240</v>
      </c>
      <c r="H319" s="183">
        <v>0</v>
      </c>
      <c r="I319" s="184" t="s">
        <v>1675</v>
      </c>
      <c r="J319" s="184" t="s">
        <v>3153</v>
      </c>
      <c r="K319" s="224"/>
      <c r="L319" s="224"/>
      <c r="M319" s="224"/>
      <c r="N319" s="224"/>
      <c r="O319" s="224" t="s">
        <v>16332</v>
      </c>
      <c r="P319" s="185"/>
      <c r="Q319" s="225"/>
      <c r="R319" s="182" t="s">
        <v>2331</v>
      </c>
      <c r="S319" s="181" t="s">
        <v>12475</v>
      </c>
      <c r="T319" s="181" t="s">
        <v>3152</v>
      </c>
      <c r="U319" s="201"/>
      <c r="V319" s="226">
        <v>293</v>
      </c>
      <c r="X319" s="227">
        <v>0</v>
      </c>
      <c r="AB319" s="228" t="s">
        <v>16333</v>
      </c>
    </row>
    <row r="320" spans="1:28" s="227" customFormat="1" ht="40.5">
      <c r="A320" s="181" t="s">
        <v>723</v>
      </c>
      <c r="B320" s="182" t="s">
        <v>1125</v>
      </c>
      <c r="C320" s="186" t="s">
        <v>1160</v>
      </c>
      <c r="D320" s="230" t="s">
        <v>1160</v>
      </c>
      <c r="E320" s="182" t="s">
        <v>2432</v>
      </c>
      <c r="F320" s="182" t="s">
        <v>723</v>
      </c>
      <c r="G320" s="182" t="s">
        <v>13240</v>
      </c>
      <c r="H320" s="183">
        <v>0</v>
      </c>
      <c r="I320" s="184" t="s">
        <v>1646</v>
      </c>
      <c r="J320" s="184" t="s">
        <v>1647</v>
      </c>
      <c r="K320" s="224"/>
      <c r="L320" s="224"/>
      <c r="M320" s="224"/>
      <c r="N320" s="224"/>
      <c r="O320" s="224" t="s">
        <v>16334</v>
      </c>
      <c r="P320" s="185"/>
      <c r="Q320" s="225"/>
      <c r="R320" s="182" t="s">
        <v>1160</v>
      </c>
      <c r="S320" s="181" t="s">
        <v>12687</v>
      </c>
      <c r="T320" s="181" t="s">
        <v>11944</v>
      </c>
      <c r="U320" s="201"/>
      <c r="V320" s="226">
        <v>222</v>
      </c>
      <c r="X320" s="227">
        <v>0</v>
      </c>
      <c r="AB320" s="228" t="s">
        <v>16335</v>
      </c>
    </row>
    <row r="321" spans="1:28" s="227" customFormat="1" ht="54">
      <c r="A321" s="181" t="s">
        <v>770</v>
      </c>
      <c r="B321" s="182" t="s">
        <v>1126</v>
      </c>
      <c r="C321" s="186" t="s">
        <v>1322</v>
      </c>
      <c r="D321" s="230" t="s">
        <v>1322</v>
      </c>
      <c r="E321" s="182" t="s">
        <v>1096</v>
      </c>
      <c r="F321" s="182" t="s">
        <v>770</v>
      </c>
      <c r="G321" s="182" t="s">
        <v>13240</v>
      </c>
      <c r="H321" s="183">
        <v>0</v>
      </c>
      <c r="I321" s="184" t="s">
        <v>1775</v>
      </c>
      <c r="J321" s="184" t="s">
        <v>13603</v>
      </c>
      <c r="K321" s="224"/>
      <c r="L321" s="224"/>
      <c r="M321" s="224"/>
      <c r="N321" s="224"/>
      <c r="O321" s="224" t="s">
        <v>16336</v>
      </c>
      <c r="P321" s="185"/>
      <c r="Q321" s="225"/>
      <c r="R321" s="182" t="s">
        <v>1322</v>
      </c>
      <c r="S321" s="181" t="s">
        <v>12503</v>
      </c>
      <c r="T321" s="181" t="s">
        <v>13503</v>
      </c>
      <c r="U321" s="201"/>
      <c r="V321" s="226">
        <v>402</v>
      </c>
      <c r="X321" s="227">
        <v>0</v>
      </c>
      <c r="AB321" s="228" t="s">
        <v>16337</v>
      </c>
    </row>
    <row r="322" spans="1:28" s="227" customFormat="1" ht="108">
      <c r="A322" s="181" t="s">
        <v>2278</v>
      </c>
      <c r="B322" s="182" t="s">
        <v>1126</v>
      </c>
      <c r="C322" s="186" t="s">
        <v>2335</v>
      </c>
      <c r="D322" s="230" t="s">
        <v>2335</v>
      </c>
      <c r="E322" s="182" t="s">
        <v>1096</v>
      </c>
      <c r="F322" s="182" t="s">
        <v>2278</v>
      </c>
      <c r="G322" s="182" t="s">
        <v>13240</v>
      </c>
      <c r="H322" s="183">
        <v>0</v>
      </c>
      <c r="I322" s="184" t="s">
        <v>1774</v>
      </c>
      <c r="J322" s="184" t="s">
        <v>13623</v>
      </c>
      <c r="K322" s="224"/>
      <c r="L322" s="224"/>
      <c r="M322" s="224"/>
      <c r="N322" s="224"/>
      <c r="O322" s="224" t="s">
        <v>15840</v>
      </c>
      <c r="P322" s="185"/>
      <c r="Q322" s="225"/>
      <c r="R322" s="182" t="s">
        <v>2335</v>
      </c>
      <c r="S322" s="181" t="s">
        <v>12503</v>
      </c>
      <c r="T322" s="181" t="s">
        <v>13523</v>
      </c>
      <c r="U322" s="201"/>
      <c r="V322" s="226">
        <v>399</v>
      </c>
      <c r="X322" s="227">
        <v>0</v>
      </c>
      <c r="AB322" s="228" t="s">
        <v>16338</v>
      </c>
    </row>
    <row r="323" spans="1:28" s="227" customFormat="1" ht="40.5">
      <c r="A323" s="181" t="s">
        <v>13863</v>
      </c>
      <c r="B323" s="182" t="s">
        <v>1125</v>
      </c>
      <c r="C323" s="186" t="s">
        <v>13843</v>
      </c>
      <c r="D323" s="230" t="s">
        <v>13843</v>
      </c>
      <c r="E323" s="182" t="s">
        <v>13013</v>
      </c>
      <c r="F323" s="182" t="s">
        <v>13863</v>
      </c>
      <c r="G323" s="182" t="s">
        <v>13240</v>
      </c>
      <c r="H323" s="183">
        <v>0</v>
      </c>
      <c r="I323" s="184" t="s">
        <v>14028</v>
      </c>
      <c r="J323" s="184" t="s">
        <v>14028</v>
      </c>
      <c r="K323" s="224"/>
      <c r="L323" s="224"/>
      <c r="M323" s="224"/>
      <c r="N323" s="224"/>
      <c r="O323" s="224" t="s">
        <v>15809</v>
      </c>
      <c r="P323" s="185"/>
      <c r="Q323" s="225"/>
      <c r="R323" s="182" t="s">
        <v>13843</v>
      </c>
      <c r="S323" s="181" t="s">
        <v>12537</v>
      </c>
      <c r="T323" s="181" t="s">
        <v>15984</v>
      </c>
      <c r="U323" s="201"/>
      <c r="V323" s="226">
        <v>91</v>
      </c>
      <c r="X323" s="227">
        <v>0</v>
      </c>
      <c r="AB323" s="228" t="s">
        <v>16339</v>
      </c>
    </row>
    <row r="324" spans="1:28" s="227" customFormat="1" ht="94.5">
      <c r="A324" s="181" t="s">
        <v>786</v>
      </c>
      <c r="B324" s="182" t="s">
        <v>1126</v>
      </c>
      <c r="C324" s="186" t="s">
        <v>2166</v>
      </c>
      <c r="D324" s="230" t="s">
        <v>2166</v>
      </c>
      <c r="E324" s="182" t="s">
        <v>1096</v>
      </c>
      <c r="F324" s="182" t="s">
        <v>786</v>
      </c>
      <c r="G324" s="182" t="s">
        <v>13240</v>
      </c>
      <c r="H324" s="183">
        <v>0</v>
      </c>
      <c r="I324" s="184" t="s">
        <v>2446</v>
      </c>
      <c r="J324" s="184" t="s">
        <v>13628</v>
      </c>
      <c r="K324" s="224"/>
      <c r="L324" s="224"/>
      <c r="M324" s="224"/>
      <c r="N324" s="224"/>
      <c r="O324" s="224" t="s">
        <v>16340</v>
      </c>
      <c r="P324" s="185"/>
      <c r="Q324" s="225"/>
      <c r="R324" s="182" t="s">
        <v>2166</v>
      </c>
      <c r="S324" s="181" t="s">
        <v>12503</v>
      </c>
      <c r="T324" s="181" t="s">
        <v>13528</v>
      </c>
      <c r="U324" s="201"/>
      <c r="V324" s="226">
        <v>540</v>
      </c>
      <c r="X324" s="227">
        <v>0</v>
      </c>
      <c r="AB324" s="228" t="s">
        <v>16341</v>
      </c>
    </row>
    <row r="325" spans="1:28" s="227" customFormat="1" ht="54">
      <c r="A325" s="181" t="s">
        <v>2316</v>
      </c>
      <c r="B325" s="182" t="s">
        <v>1125</v>
      </c>
      <c r="C325" s="186" t="s">
        <v>13792</v>
      </c>
      <c r="D325" s="230" t="s">
        <v>13792</v>
      </c>
      <c r="E325" s="182" t="s">
        <v>1112</v>
      </c>
      <c r="F325" s="182" t="s">
        <v>2316</v>
      </c>
      <c r="G325" s="182" t="s">
        <v>13240</v>
      </c>
      <c r="H325" s="183">
        <v>0</v>
      </c>
      <c r="I325" s="184" t="s">
        <v>2349</v>
      </c>
      <c r="J325" s="184" t="s">
        <v>8897</v>
      </c>
      <c r="K325" s="224"/>
      <c r="L325" s="224"/>
      <c r="M325" s="224"/>
      <c r="N325" s="224"/>
      <c r="O325" s="224" t="s">
        <v>15809</v>
      </c>
      <c r="P325" s="185"/>
      <c r="Q325" s="225"/>
      <c r="R325" s="182" t="s">
        <v>13792</v>
      </c>
      <c r="S325" s="181" t="s">
        <v>12621</v>
      </c>
      <c r="T325" s="181" t="s">
        <v>8896</v>
      </c>
      <c r="U325" s="201"/>
      <c r="V325" s="226">
        <v>219</v>
      </c>
      <c r="X325" s="227">
        <v>0</v>
      </c>
      <c r="AB325" s="228" t="s">
        <v>16342</v>
      </c>
    </row>
    <row r="326" spans="1:28" s="227" customFormat="1" ht="229.5">
      <c r="A326" s="181" t="s">
        <v>15471</v>
      </c>
      <c r="B326" s="182" t="s">
        <v>1126</v>
      </c>
      <c r="C326" s="186" t="s">
        <v>15470</v>
      </c>
      <c r="D326" s="230" t="s">
        <v>15470</v>
      </c>
      <c r="E326" s="182" t="s">
        <v>1101</v>
      </c>
      <c r="F326" s="182" t="s">
        <v>15471</v>
      </c>
      <c r="G326" s="182" t="s">
        <v>13240</v>
      </c>
      <c r="H326" s="183">
        <v>0</v>
      </c>
      <c r="I326" s="184" t="s">
        <v>15143</v>
      </c>
      <c r="J326" s="184" t="s">
        <v>12852</v>
      </c>
      <c r="K326" s="224"/>
      <c r="L326" s="224"/>
      <c r="M326" s="224"/>
      <c r="N326" s="224"/>
      <c r="O326" s="224" t="s">
        <v>16343</v>
      </c>
      <c r="P326" s="185"/>
      <c r="Q326" s="225"/>
      <c r="R326" s="182" t="s">
        <v>15470</v>
      </c>
      <c r="S326" s="181" t="s">
        <v>12556</v>
      </c>
      <c r="T326" s="181" t="s">
        <v>6050</v>
      </c>
      <c r="U326" s="201"/>
      <c r="V326" s="226">
        <v>490</v>
      </c>
      <c r="X326" s="227">
        <v>0</v>
      </c>
      <c r="AB326" s="228" t="s">
        <v>16344</v>
      </c>
    </row>
    <row r="327" spans="1:28" s="227" customFormat="1" ht="54">
      <c r="A327" s="181" t="s">
        <v>15497</v>
      </c>
      <c r="B327" s="182" t="s">
        <v>1126</v>
      </c>
      <c r="C327" s="186" t="s">
        <v>15496</v>
      </c>
      <c r="D327" s="230" t="s">
        <v>15496</v>
      </c>
      <c r="E327" s="182" t="s">
        <v>1101</v>
      </c>
      <c r="F327" s="182" t="s">
        <v>15497</v>
      </c>
      <c r="G327" s="182" t="s">
        <v>13240</v>
      </c>
      <c r="H327" s="183">
        <v>0</v>
      </c>
      <c r="I327" s="184" t="s">
        <v>15498</v>
      </c>
      <c r="J327" s="184" t="s">
        <v>5993</v>
      </c>
      <c r="K327" s="224"/>
      <c r="L327" s="224"/>
      <c r="M327" s="224"/>
      <c r="N327" s="224"/>
      <c r="O327" s="224" t="s">
        <v>16345</v>
      </c>
      <c r="P327" s="185"/>
      <c r="Q327" s="225"/>
      <c r="R327" s="182" t="s">
        <v>15496</v>
      </c>
      <c r="S327" s="181" t="s">
        <v>12556</v>
      </c>
      <c r="T327" s="181" t="s">
        <v>5992</v>
      </c>
      <c r="U327" s="201"/>
      <c r="V327" s="226">
        <v>511</v>
      </c>
      <c r="X327" s="227">
        <v>0</v>
      </c>
      <c r="AB327" s="228" t="s">
        <v>16346</v>
      </c>
    </row>
    <row r="328" spans="1:28" s="227" customFormat="1" ht="27">
      <c r="A328" s="181" t="s">
        <v>15046</v>
      </c>
      <c r="B328" s="182" t="s">
        <v>1125</v>
      </c>
      <c r="C328" s="186" t="s">
        <v>15045</v>
      </c>
      <c r="D328" s="230" t="s">
        <v>15045</v>
      </c>
      <c r="E328" s="182" t="s">
        <v>2432</v>
      </c>
      <c r="F328" s="182" t="s">
        <v>15046</v>
      </c>
      <c r="G328" s="182" t="s">
        <v>13240</v>
      </c>
      <c r="H328" s="183">
        <v>0</v>
      </c>
      <c r="I328" s="184" t="s">
        <v>15131</v>
      </c>
      <c r="J328" s="184" t="s">
        <v>1635</v>
      </c>
      <c r="K328" s="224"/>
      <c r="L328" s="224"/>
      <c r="M328" s="224"/>
      <c r="N328" s="224"/>
      <c r="O328" s="224" t="s">
        <v>15809</v>
      </c>
      <c r="P328" s="185"/>
      <c r="Q328" s="225"/>
      <c r="R328" s="182" t="s">
        <v>15045</v>
      </c>
      <c r="S328" s="181" t="s">
        <v>12687</v>
      </c>
      <c r="T328" s="181" t="s">
        <v>11898</v>
      </c>
      <c r="U328" s="201"/>
      <c r="V328" s="226">
        <v>18</v>
      </c>
      <c r="X328" s="227">
        <v>0</v>
      </c>
      <c r="AB328" s="228" t="s">
        <v>16347</v>
      </c>
    </row>
    <row r="329" spans="1:28" s="227" customFormat="1" ht="67.5">
      <c r="A329" s="181" t="s">
        <v>673</v>
      </c>
      <c r="B329" s="182" t="s">
        <v>1125</v>
      </c>
      <c r="C329" s="186" t="s">
        <v>12922</v>
      </c>
      <c r="D329" s="230" t="s">
        <v>12922</v>
      </c>
      <c r="E329" s="182" t="s">
        <v>1096</v>
      </c>
      <c r="F329" s="182" t="s">
        <v>673</v>
      </c>
      <c r="G329" s="182" t="s">
        <v>13240</v>
      </c>
      <c r="H329" s="183">
        <v>0</v>
      </c>
      <c r="I329" s="184" t="s">
        <v>1582</v>
      </c>
      <c r="J329" s="184" t="s">
        <v>13630</v>
      </c>
      <c r="K329" s="224"/>
      <c r="L329" s="224"/>
      <c r="M329" s="224"/>
      <c r="N329" s="224"/>
      <c r="O329" s="224" t="s">
        <v>15840</v>
      </c>
      <c r="P329" s="185"/>
      <c r="Q329" s="225"/>
      <c r="R329" s="182" t="s">
        <v>12922</v>
      </c>
      <c r="S329" s="181" t="s">
        <v>12503</v>
      </c>
      <c r="T329" s="181" t="s">
        <v>13530</v>
      </c>
      <c r="U329" s="201"/>
      <c r="V329" s="226">
        <v>217</v>
      </c>
      <c r="X329" s="227">
        <v>0</v>
      </c>
      <c r="AB329" s="228" t="s">
        <v>16348</v>
      </c>
    </row>
    <row r="330" spans="1:28" s="227" customFormat="1" ht="67.5">
      <c r="A330" s="181" t="s">
        <v>679</v>
      </c>
      <c r="B330" s="182" t="s">
        <v>1125</v>
      </c>
      <c r="C330" s="186" t="s">
        <v>2213</v>
      </c>
      <c r="D330" s="230" t="s">
        <v>2213</v>
      </c>
      <c r="E330" s="182" t="s">
        <v>1096</v>
      </c>
      <c r="F330" s="182" t="s">
        <v>679</v>
      </c>
      <c r="G330" s="182" t="s">
        <v>13240</v>
      </c>
      <c r="H330" s="183">
        <v>0</v>
      </c>
      <c r="I330" s="184" t="s">
        <v>2134</v>
      </c>
      <c r="J330" s="184" t="s">
        <v>13623</v>
      </c>
      <c r="K330" s="224"/>
      <c r="L330" s="224"/>
      <c r="M330" s="224"/>
      <c r="N330" s="224"/>
      <c r="O330" s="224" t="s">
        <v>16349</v>
      </c>
      <c r="P330" s="185"/>
      <c r="Q330" s="225"/>
      <c r="R330" s="182" t="s">
        <v>2213</v>
      </c>
      <c r="S330" s="181" t="s">
        <v>12503</v>
      </c>
      <c r="T330" s="181" t="s">
        <v>13523</v>
      </c>
      <c r="U330" s="201"/>
      <c r="V330" s="226">
        <v>110</v>
      </c>
      <c r="X330" s="227">
        <v>0</v>
      </c>
      <c r="AB330" s="228" t="s">
        <v>16350</v>
      </c>
    </row>
    <row r="331" spans="1:28" s="227" customFormat="1" ht="20">
      <c r="A331" s="181" t="s">
        <v>1405</v>
      </c>
      <c r="B331" s="182" t="s">
        <v>1126</v>
      </c>
      <c r="C331" s="186" t="s">
        <v>902</v>
      </c>
      <c r="D331" s="230" t="s">
        <v>902</v>
      </c>
      <c r="E331" s="182" t="s">
        <v>1104</v>
      </c>
      <c r="F331" s="182" t="s">
        <v>1405</v>
      </c>
      <c r="G331" s="182" t="s">
        <v>13240</v>
      </c>
      <c r="H331" s="183">
        <v>0</v>
      </c>
      <c r="I331" s="184" t="s">
        <v>1574</v>
      </c>
      <c r="J331" s="184" t="s">
        <v>1575</v>
      </c>
      <c r="K331" s="224"/>
      <c r="L331" s="224"/>
      <c r="M331" s="224"/>
      <c r="N331" s="224"/>
      <c r="O331" s="224" t="s">
        <v>15809</v>
      </c>
      <c r="P331" s="185"/>
      <c r="Q331" s="225"/>
      <c r="R331" s="182" t="s">
        <v>902</v>
      </c>
      <c r="S331" s="181" t="s">
        <v>12569</v>
      </c>
      <c r="T331" s="181" t="s">
        <v>6677</v>
      </c>
      <c r="U331" s="201"/>
      <c r="V331" s="226">
        <v>414</v>
      </c>
      <c r="X331" s="227">
        <v>0</v>
      </c>
      <c r="AB331" s="228" t="s">
        <v>16351</v>
      </c>
    </row>
    <row r="332" spans="1:28" s="227" customFormat="1" ht="81">
      <c r="A332" s="181" t="s">
        <v>397</v>
      </c>
      <c r="B332" s="182" t="s">
        <v>1125</v>
      </c>
      <c r="C332" s="186" t="s">
        <v>13839</v>
      </c>
      <c r="D332" s="230" t="s">
        <v>13839</v>
      </c>
      <c r="E332" s="182" t="s">
        <v>1104</v>
      </c>
      <c r="F332" s="182" t="s">
        <v>397</v>
      </c>
      <c r="G332" s="182" t="s">
        <v>13240</v>
      </c>
      <c r="H332" s="183">
        <v>0</v>
      </c>
      <c r="I332" s="184" t="s">
        <v>1579</v>
      </c>
      <c r="J332" s="184" t="s">
        <v>1580</v>
      </c>
      <c r="K332" s="224"/>
      <c r="L332" s="224"/>
      <c r="M332" s="224"/>
      <c r="N332" s="224"/>
      <c r="O332" s="224" t="s">
        <v>16352</v>
      </c>
      <c r="P332" s="185"/>
      <c r="Q332" s="225"/>
      <c r="R332" s="182" t="s">
        <v>13839</v>
      </c>
      <c r="S332" s="181" t="s">
        <v>12569</v>
      </c>
      <c r="T332" s="181" t="s">
        <v>6640</v>
      </c>
      <c r="U332" s="201"/>
      <c r="V332" s="226">
        <v>73</v>
      </c>
      <c r="X332" s="227">
        <v>0</v>
      </c>
      <c r="AB332" s="228" t="s">
        <v>16353</v>
      </c>
    </row>
    <row r="333" spans="1:28" s="227" customFormat="1" ht="216">
      <c r="A333" s="181" t="s">
        <v>701</v>
      </c>
      <c r="B333" s="182" t="s">
        <v>1125</v>
      </c>
      <c r="C333" s="186" t="s">
        <v>906</v>
      </c>
      <c r="D333" s="230" t="s">
        <v>906</v>
      </c>
      <c r="E333" s="182" t="s">
        <v>2432</v>
      </c>
      <c r="F333" s="182" t="s">
        <v>701</v>
      </c>
      <c r="G333" s="182" t="s">
        <v>13240</v>
      </c>
      <c r="H333" s="183">
        <v>0</v>
      </c>
      <c r="I333" s="184" t="s">
        <v>1616</v>
      </c>
      <c r="J333" s="184" t="s">
        <v>1617</v>
      </c>
      <c r="K333" s="224"/>
      <c r="L333" s="224"/>
      <c r="M333" s="224"/>
      <c r="N333" s="224"/>
      <c r="O333" s="224" t="s">
        <v>16354</v>
      </c>
      <c r="P333" s="185"/>
      <c r="Q333" s="225"/>
      <c r="R333" s="182" t="s">
        <v>906</v>
      </c>
      <c r="S333" s="181" t="s">
        <v>12687</v>
      </c>
      <c r="T333" s="181" t="s">
        <v>11885</v>
      </c>
      <c r="U333" s="201"/>
      <c r="V333" s="226">
        <v>164</v>
      </c>
      <c r="X333" s="227">
        <v>0</v>
      </c>
      <c r="AB333" s="228" t="s">
        <v>16355</v>
      </c>
    </row>
    <row r="334" spans="1:28" s="227" customFormat="1" ht="67.5">
      <c r="A334" s="181" t="s">
        <v>2296</v>
      </c>
      <c r="B334" s="182" t="s">
        <v>1125</v>
      </c>
      <c r="C334" s="186" t="s">
        <v>15450</v>
      </c>
      <c r="D334" s="230" t="s">
        <v>15450</v>
      </c>
      <c r="E334" s="182" t="s">
        <v>1102</v>
      </c>
      <c r="F334" s="182" t="s">
        <v>2296</v>
      </c>
      <c r="G334" s="182" t="s">
        <v>13240</v>
      </c>
      <c r="H334" s="183">
        <v>0</v>
      </c>
      <c r="I334" s="184" t="s">
        <v>2297</v>
      </c>
      <c r="J334" s="184" t="s">
        <v>15868</v>
      </c>
      <c r="K334" s="224"/>
      <c r="L334" s="224"/>
      <c r="M334" s="224"/>
      <c r="N334" s="224"/>
      <c r="O334" s="224" t="s">
        <v>15809</v>
      </c>
      <c r="P334" s="185"/>
      <c r="Q334" s="225"/>
      <c r="R334" s="182" t="s">
        <v>15450</v>
      </c>
      <c r="S334" s="181" t="s">
        <v>12560</v>
      </c>
      <c r="T334" s="181" t="s">
        <v>6196</v>
      </c>
      <c r="U334" s="201"/>
      <c r="V334" s="226">
        <v>89</v>
      </c>
      <c r="X334" s="227">
        <v>0</v>
      </c>
      <c r="AB334" s="228" t="s">
        <v>16356</v>
      </c>
    </row>
    <row r="335" spans="1:28" s="227" customFormat="1" ht="162">
      <c r="A335" s="181" t="s">
        <v>15089</v>
      </c>
      <c r="B335" s="182" t="s">
        <v>1126</v>
      </c>
      <c r="C335" s="186" t="s">
        <v>15088</v>
      </c>
      <c r="D335" s="230" t="s">
        <v>15088</v>
      </c>
      <c r="E335" s="182" t="s">
        <v>1092</v>
      </c>
      <c r="F335" s="182" t="s">
        <v>15089</v>
      </c>
      <c r="G335" s="182" t="s">
        <v>13240</v>
      </c>
      <c r="H335" s="183">
        <v>0</v>
      </c>
      <c r="I335" s="184" t="s">
        <v>15141</v>
      </c>
      <c r="J335" s="184" t="s">
        <v>3461</v>
      </c>
      <c r="K335" s="224"/>
      <c r="L335" s="224"/>
      <c r="M335" s="224"/>
      <c r="N335" s="224"/>
      <c r="O335" s="224" t="s">
        <v>15809</v>
      </c>
      <c r="P335" s="185"/>
      <c r="Q335" s="225"/>
      <c r="R335" s="182" t="s">
        <v>15088</v>
      </c>
      <c r="S335" s="181" t="s">
        <v>12486</v>
      </c>
      <c r="T335" s="181" t="s">
        <v>3460</v>
      </c>
      <c r="U335" s="201"/>
      <c r="V335" s="226">
        <v>408</v>
      </c>
      <c r="X335" s="227">
        <v>0</v>
      </c>
      <c r="AB335" s="228" t="s">
        <v>16357</v>
      </c>
    </row>
    <row r="336" spans="1:28" s="227" customFormat="1" ht="216">
      <c r="A336" s="181" t="s">
        <v>1399</v>
      </c>
      <c r="B336" s="182" t="s">
        <v>1126</v>
      </c>
      <c r="C336" s="186" t="s">
        <v>1398</v>
      </c>
      <c r="D336" s="230" t="s">
        <v>1398</v>
      </c>
      <c r="E336" s="182" t="s">
        <v>1101</v>
      </c>
      <c r="F336" s="182" t="s">
        <v>1399</v>
      </c>
      <c r="G336" s="182" t="s">
        <v>13240</v>
      </c>
      <c r="H336" s="183">
        <v>0</v>
      </c>
      <c r="I336" s="184" t="s">
        <v>1767</v>
      </c>
      <c r="J336" s="184" t="s">
        <v>12852</v>
      </c>
      <c r="K336" s="224"/>
      <c r="L336" s="224"/>
      <c r="M336" s="224"/>
      <c r="N336" s="224"/>
      <c r="O336" s="224" t="s">
        <v>16358</v>
      </c>
      <c r="P336" s="185"/>
      <c r="Q336" s="225"/>
      <c r="R336" s="182" t="s">
        <v>1398</v>
      </c>
      <c r="S336" s="181" t="s">
        <v>12556</v>
      </c>
      <c r="T336" s="181" t="s">
        <v>6050</v>
      </c>
      <c r="U336" s="201"/>
      <c r="V336" s="226">
        <v>485</v>
      </c>
      <c r="X336" s="227">
        <v>0</v>
      </c>
      <c r="AB336" s="228" t="s">
        <v>16359</v>
      </c>
    </row>
    <row r="337" spans="1:28" s="227" customFormat="1" ht="67.5">
      <c r="A337" s="181" t="s">
        <v>15491</v>
      </c>
      <c r="B337" s="182" t="s">
        <v>1126</v>
      </c>
      <c r="C337" s="186" t="s">
        <v>15490</v>
      </c>
      <c r="D337" s="230" t="s">
        <v>15490</v>
      </c>
      <c r="E337" s="182" t="s">
        <v>1101</v>
      </c>
      <c r="F337" s="182" t="s">
        <v>15491</v>
      </c>
      <c r="G337" s="182" t="s">
        <v>13240</v>
      </c>
      <c r="H337" s="183">
        <v>0</v>
      </c>
      <c r="I337" s="184" t="s">
        <v>1767</v>
      </c>
      <c r="J337" s="184" t="s">
        <v>12852</v>
      </c>
      <c r="K337" s="224"/>
      <c r="L337" s="224"/>
      <c r="M337" s="224"/>
      <c r="N337" s="224"/>
      <c r="O337" s="224" t="s">
        <v>15809</v>
      </c>
      <c r="P337" s="185"/>
      <c r="Q337" s="225"/>
      <c r="R337" s="182" t="s">
        <v>15490</v>
      </c>
      <c r="S337" s="181" t="s">
        <v>12556</v>
      </c>
      <c r="T337" s="181" t="s">
        <v>6050</v>
      </c>
      <c r="U337" s="201"/>
      <c r="V337" s="226">
        <v>500</v>
      </c>
      <c r="X337" s="227">
        <v>0</v>
      </c>
      <c r="AB337" s="228" t="s">
        <v>16360</v>
      </c>
    </row>
    <row r="338" spans="1:28" s="227" customFormat="1" ht="67.5">
      <c r="A338" s="181" t="s">
        <v>1397</v>
      </c>
      <c r="B338" s="182" t="s">
        <v>1126</v>
      </c>
      <c r="C338" s="186" t="s">
        <v>1396</v>
      </c>
      <c r="D338" s="230" t="s">
        <v>1396</v>
      </c>
      <c r="E338" s="182" t="s">
        <v>877</v>
      </c>
      <c r="F338" s="182" t="s">
        <v>1397</v>
      </c>
      <c r="G338" s="182" t="s">
        <v>13240</v>
      </c>
      <c r="H338" s="183">
        <v>0</v>
      </c>
      <c r="I338" s="184" t="s">
        <v>12942</v>
      </c>
      <c r="J338" s="184" t="s">
        <v>9451</v>
      </c>
      <c r="K338" s="224"/>
      <c r="L338" s="224"/>
      <c r="M338" s="224"/>
      <c r="N338" s="224"/>
      <c r="O338" s="224" t="s">
        <v>16361</v>
      </c>
      <c r="P338" s="185"/>
      <c r="Q338" s="225"/>
      <c r="R338" s="182" t="s">
        <v>1396</v>
      </c>
      <c r="S338" s="181" t="s">
        <v>12631</v>
      </c>
      <c r="T338" s="181" t="s">
        <v>9450</v>
      </c>
      <c r="U338" s="201"/>
      <c r="V338" s="226">
        <v>477</v>
      </c>
      <c r="X338" s="227">
        <v>0</v>
      </c>
      <c r="AB338" s="228" t="s">
        <v>16362</v>
      </c>
    </row>
    <row r="339" spans="1:28" s="227" customFormat="1" ht="216">
      <c r="A339" s="181" t="s">
        <v>728</v>
      </c>
      <c r="B339" s="182" t="s">
        <v>1125</v>
      </c>
      <c r="C339" s="186" t="s">
        <v>911</v>
      </c>
      <c r="D339" s="230" t="s">
        <v>911</v>
      </c>
      <c r="E339" s="182" t="s">
        <v>2431</v>
      </c>
      <c r="F339" s="182" t="s">
        <v>728</v>
      </c>
      <c r="G339" s="182" t="s">
        <v>13240</v>
      </c>
      <c r="H339" s="183">
        <v>0</v>
      </c>
      <c r="I339" s="184" t="s">
        <v>1661</v>
      </c>
      <c r="J339" s="184" t="s">
        <v>11511</v>
      </c>
      <c r="K339" s="224"/>
      <c r="L339" s="224"/>
      <c r="M339" s="224"/>
      <c r="N339" s="224"/>
      <c r="O339" s="224" t="s">
        <v>16363</v>
      </c>
      <c r="P339" s="185"/>
      <c r="Q339" s="225"/>
      <c r="R339" s="182" t="s">
        <v>911</v>
      </c>
      <c r="S339" s="181" t="s">
        <v>12682</v>
      </c>
      <c r="T339" s="181" t="s">
        <v>11510</v>
      </c>
      <c r="U339" s="201"/>
      <c r="V339" s="226">
        <v>258</v>
      </c>
      <c r="X339" s="227">
        <v>0</v>
      </c>
      <c r="AB339" s="228" t="s">
        <v>16364</v>
      </c>
    </row>
    <row r="340" spans="1:28" s="227" customFormat="1" ht="67.5">
      <c r="A340" s="181" t="s">
        <v>678</v>
      </c>
      <c r="B340" s="182" t="s">
        <v>1125</v>
      </c>
      <c r="C340" s="186" t="s">
        <v>15058</v>
      </c>
      <c r="D340" s="230" t="s">
        <v>1222</v>
      </c>
      <c r="E340" s="182" t="s">
        <v>1097</v>
      </c>
      <c r="F340" s="182" t="s">
        <v>678</v>
      </c>
      <c r="G340" s="182" t="s">
        <v>13240</v>
      </c>
      <c r="H340" s="183">
        <v>0</v>
      </c>
      <c r="I340" s="184" t="s">
        <v>1589</v>
      </c>
      <c r="J340" s="184" t="s">
        <v>4244</v>
      </c>
      <c r="K340" s="224"/>
      <c r="L340" s="224"/>
      <c r="M340" s="224"/>
      <c r="N340" s="224"/>
      <c r="O340" s="224" t="s">
        <v>16365</v>
      </c>
      <c r="P340" s="185"/>
      <c r="Q340" s="225"/>
      <c r="R340" s="182" t="s">
        <v>15058</v>
      </c>
      <c r="S340" s="181" t="s">
        <v>12512</v>
      </c>
      <c r="T340" s="181" t="s">
        <v>4243</v>
      </c>
      <c r="U340" s="201"/>
      <c r="V340" s="226">
        <v>106</v>
      </c>
      <c r="X340" s="227">
        <v>0</v>
      </c>
      <c r="AB340" s="228" t="s">
        <v>16366</v>
      </c>
    </row>
    <row r="341" spans="1:28" s="227" customFormat="1" ht="40.5">
      <c r="A341" s="181" t="s">
        <v>15474</v>
      </c>
      <c r="B341" s="182" t="s">
        <v>1126</v>
      </c>
      <c r="C341" s="186" t="s">
        <v>15473</v>
      </c>
      <c r="D341" s="230" t="s">
        <v>15473</v>
      </c>
      <c r="E341" s="182" t="s">
        <v>1110</v>
      </c>
      <c r="F341" s="182" t="s">
        <v>15474</v>
      </c>
      <c r="G341" s="182" t="s">
        <v>13240</v>
      </c>
      <c r="H341" s="183">
        <v>0</v>
      </c>
      <c r="I341" s="184" t="s">
        <v>8263</v>
      </c>
      <c r="J341" s="184" t="s">
        <v>8263</v>
      </c>
      <c r="K341" s="224"/>
      <c r="L341" s="224"/>
      <c r="M341" s="224"/>
      <c r="N341" s="224"/>
      <c r="O341" s="224" t="s">
        <v>15809</v>
      </c>
      <c r="P341" s="185"/>
      <c r="Q341" s="225"/>
      <c r="R341" s="182" t="s">
        <v>15473</v>
      </c>
      <c r="S341" s="181" t="s">
        <v>12601</v>
      </c>
      <c r="T341" s="181" t="s">
        <v>8262</v>
      </c>
      <c r="U341" s="201"/>
      <c r="V341" s="226">
        <v>416</v>
      </c>
      <c r="X341" s="227">
        <v>0</v>
      </c>
      <c r="AB341" s="228" t="s">
        <v>16367</v>
      </c>
    </row>
    <row r="342" spans="1:28" s="227" customFormat="1" ht="54">
      <c r="A342" s="181" t="s">
        <v>724</v>
      </c>
      <c r="B342" s="182" t="s">
        <v>1125</v>
      </c>
      <c r="C342" s="186" t="s">
        <v>2443</v>
      </c>
      <c r="D342" s="230" t="s">
        <v>16368</v>
      </c>
      <c r="E342" s="182" t="s">
        <v>1107</v>
      </c>
      <c r="F342" s="182" t="s">
        <v>724</v>
      </c>
      <c r="G342" s="182" t="s">
        <v>13240</v>
      </c>
      <c r="H342" s="183">
        <v>0</v>
      </c>
      <c r="I342" s="184" t="s">
        <v>1650</v>
      </c>
      <c r="J342" s="184" t="s">
        <v>12873</v>
      </c>
      <c r="K342" s="224"/>
      <c r="L342" s="224"/>
      <c r="M342" s="224"/>
      <c r="N342" s="224"/>
      <c r="O342" s="224" t="s">
        <v>16369</v>
      </c>
      <c r="P342" s="185"/>
      <c r="Q342" s="225"/>
      <c r="R342" s="182" t="s">
        <v>2443</v>
      </c>
      <c r="S342" s="181" t="s">
        <v>12577</v>
      </c>
      <c r="T342" s="181" t="s">
        <v>7006</v>
      </c>
      <c r="U342" s="201"/>
      <c r="V342" s="226">
        <v>229</v>
      </c>
      <c r="X342" s="227">
        <v>0</v>
      </c>
      <c r="AB342" s="228" t="s">
        <v>16370</v>
      </c>
    </row>
    <row r="343" spans="1:28" s="227" customFormat="1" ht="67.5">
      <c r="A343" s="181" t="s">
        <v>1384</v>
      </c>
      <c r="B343" s="182" t="s">
        <v>1125</v>
      </c>
      <c r="C343" s="186" t="s">
        <v>12706</v>
      </c>
      <c r="D343" s="230" t="s">
        <v>12706</v>
      </c>
      <c r="E343" s="182" t="s">
        <v>878</v>
      </c>
      <c r="F343" s="182" t="s">
        <v>1384</v>
      </c>
      <c r="G343" s="182" t="s">
        <v>13240</v>
      </c>
      <c r="H343" s="183">
        <v>0</v>
      </c>
      <c r="I343" s="184" t="s">
        <v>1697</v>
      </c>
      <c r="J343" s="184" t="s">
        <v>9494</v>
      </c>
      <c r="K343" s="224"/>
      <c r="L343" s="224"/>
      <c r="M343" s="224"/>
      <c r="N343" s="224"/>
      <c r="O343" s="224" t="s">
        <v>16371</v>
      </c>
      <c r="P343" s="185"/>
      <c r="Q343" s="225"/>
      <c r="R343" s="182" t="s">
        <v>12706</v>
      </c>
      <c r="S343" s="181" t="s">
        <v>12633</v>
      </c>
      <c r="T343" s="181" t="s">
        <v>13565</v>
      </c>
      <c r="U343" s="201"/>
      <c r="V343" s="226">
        <v>140</v>
      </c>
      <c r="X343" s="227">
        <v>0</v>
      </c>
      <c r="AB343" s="228" t="s">
        <v>16372</v>
      </c>
    </row>
    <row r="344" spans="1:28" s="227" customFormat="1" ht="283.5">
      <c r="A344" s="181" t="s">
        <v>750</v>
      </c>
      <c r="B344" s="182" t="s">
        <v>1127</v>
      </c>
      <c r="C344" s="186" t="s">
        <v>46</v>
      </c>
      <c r="D344" s="230" t="s">
        <v>46</v>
      </c>
      <c r="E344" s="182" t="s">
        <v>1096</v>
      </c>
      <c r="F344" s="182" t="s">
        <v>750</v>
      </c>
      <c r="G344" s="182" t="s">
        <v>13240</v>
      </c>
      <c r="H344" s="183">
        <v>0</v>
      </c>
      <c r="I344" s="184" t="s">
        <v>1720</v>
      </c>
      <c r="J344" s="184" t="s">
        <v>13619</v>
      </c>
      <c r="K344" s="224"/>
      <c r="L344" s="224"/>
      <c r="M344" s="224"/>
      <c r="N344" s="224"/>
      <c r="O344" s="224" t="s">
        <v>16373</v>
      </c>
      <c r="P344" s="185"/>
      <c r="Q344" s="225"/>
      <c r="R344" s="182" t="s">
        <v>46</v>
      </c>
      <c r="S344" s="181" t="s">
        <v>12503</v>
      </c>
      <c r="T344" s="181" t="s">
        <v>13519</v>
      </c>
      <c r="U344" s="201"/>
      <c r="V344" s="226">
        <v>346</v>
      </c>
      <c r="X344" s="227">
        <v>0</v>
      </c>
      <c r="AB344" s="228" t="s">
        <v>16374</v>
      </c>
    </row>
    <row r="345" spans="1:28" s="227" customFormat="1" ht="94.5">
      <c r="A345" s="181" t="s">
        <v>15050</v>
      </c>
      <c r="B345" s="182" t="s">
        <v>1125</v>
      </c>
      <c r="C345" s="186" t="s">
        <v>15049</v>
      </c>
      <c r="D345" s="230" t="s">
        <v>15049</v>
      </c>
      <c r="E345" s="182" t="s">
        <v>1102</v>
      </c>
      <c r="F345" s="182" t="s">
        <v>15050</v>
      </c>
      <c r="G345" s="182" t="s">
        <v>13240</v>
      </c>
      <c r="H345" s="183">
        <v>0</v>
      </c>
      <c r="I345" s="184" t="s">
        <v>15132</v>
      </c>
      <c r="J345" s="184" t="s">
        <v>16026</v>
      </c>
      <c r="K345" s="224"/>
      <c r="L345" s="224"/>
      <c r="M345" s="224"/>
      <c r="N345" s="224"/>
      <c r="O345" s="224" t="s">
        <v>15809</v>
      </c>
      <c r="P345" s="185"/>
      <c r="Q345" s="225"/>
      <c r="R345" s="182" t="s">
        <v>15049</v>
      </c>
      <c r="S345" s="181" t="s">
        <v>12560</v>
      </c>
      <c r="T345" s="181" t="s">
        <v>6209</v>
      </c>
      <c r="U345" s="201"/>
      <c r="V345" s="226">
        <v>77</v>
      </c>
      <c r="X345" s="227">
        <v>0</v>
      </c>
      <c r="AB345" s="228" t="s">
        <v>16375</v>
      </c>
    </row>
    <row r="346" spans="1:28" s="227" customFormat="1" ht="81">
      <c r="A346" s="181" t="s">
        <v>718</v>
      </c>
      <c r="B346" s="182" t="s">
        <v>1125</v>
      </c>
      <c r="C346" s="186" t="s">
        <v>908</v>
      </c>
      <c r="D346" s="230" t="s">
        <v>908</v>
      </c>
      <c r="E346" s="182" t="s">
        <v>879</v>
      </c>
      <c r="F346" s="182" t="s">
        <v>718</v>
      </c>
      <c r="G346" s="182" t="s">
        <v>13240</v>
      </c>
      <c r="H346" s="183">
        <v>0</v>
      </c>
      <c r="I346" s="184" t="s">
        <v>1640</v>
      </c>
      <c r="J346" s="184" t="s">
        <v>9895</v>
      </c>
      <c r="K346" s="224"/>
      <c r="L346" s="224"/>
      <c r="M346" s="224"/>
      <c r="N346" s="224"/>
      <c r="O346" s="224" t="s">
        <v>16376</v>
      </c>
      <c r="P346" s="185"/>
      <c r="Q346" s="225"/>
      <c r="R346" s="182" t="s">
        <v>908</v>
      </c>
      <c r="S346" s="181" t="s">
        <v>12645</v>
      </c>
      <c r="T346" s="181" t="s">
        <v>9893</v>
      </c>
      <c r="U346" s="201"/>
      <c r="V346" s="226">
        <v>209</v>
      </c>
      <c r="X346" s="227">
        <v>0</v>
      </c>
      <c r="AB346" s="228" t="s">
        <v>16377</v>
      </c>
    </row>
    <row r="347" spans="1:28" s="227" customFormat="1" ht="229.5">
      <c r="A347" s="181" t="s">
        <v>763</v>
      </c>
      <c r="B347" s="182" t="s">
        <v>1126</v>
      </c>
      <c r="C347" s="186" t="s">
        <v>49</v>
      </c>
      <c r="D347" s="230" t="s">
        <v>49</v>
      </c>
      <c r="E347" s="182" t="s">
        <v>2432</v>
      </c>
      <c r="F347" s="182" t="s">
        <v>763</v>
      </c>
      <c r="G347" s="182" t="s">
        <v>13240</v>
      </c>
      <c r="H347" s="183">
        <v>0</v>
      </c>
      <c r="I347" s="184" t="s">
        <v>1760</v>
      </c>
      <c r="J347" s="184" t="s">
        <v>1737</v>
      </c>
      <c r="K347" s="224"/>
      <c r="L347" s="224"/>
      <c r="M347" s="224"/>
      <c r="N347" s="224"/>
      <c r="O347" s="224" t="s">
        <v>16378</v>
      </c>
      <c r="P347" s="185"/>
      <c r="Q347" s="225"/>
      <c r="R347" s="182" t="s">
        <v>49</v>
      </c>
      <c r="S347" s="181" t="s">
        <v>12687</v>
      </c>
      <c r="T347" s="181" t="s">
        <v>11935</v>
      </c>
      <c r="U347" s="201"/>
      <c r="V347" s="226">
        <v>390</v>
      </c>
      <c r="X347" s="227">
        <v>0</v>
      </c>
      <c r="AB347" s="228" t="s">
        <v>16379</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ref="S348:S357" ca="1" si="0">IF(B348="","",IF(ISERROR(MATCH($E348,CL,0)),"Unknown",INDIRECT("'C'!$A$"&amp;MATCH($E348,CL,0)+1)))</f>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ref="X348:X357" ca="1" si="1">IF(AND(C348="Smelter not listed",OR(LEN(D348)=0,LEN(E348)=0)),1,0)</f>
        <v>0</v>
      </c>
      <c r="AB348" s="228" t="str">
        <f t="shared" ref="AB348:AB357" si="2">B348&amp;C348</f>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0"/>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1"/>
        <v>0</v>
      </c>
      <c r="AB349" s="228" t="str">
        <f t="shared" si="2"/>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0"/>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1"/>
        <v>0</v>
      </c>
      <c r="AB350" s="228" t="str">
        <f t="shared" si="2"/>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0"/>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1"/>
        <v>0</v>
      </c>
      <c r="AB351" s="228" t="str">
        <f t="shared" si="2"/>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0"/>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1"/>
        <v>0</v>
      </c>
      <c r="AB352" s="228" t="str">
        <f t="shared" si="2"/>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0"/>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1"/>
        <v>0</v>
      </c>
      <c r="AB353" s="228" t="str">
        <f t="shared" si="2"/>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0"/>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1"/>
        <v>0</v>
      </c>
      <c r="AB354" s="228" t="str">
        <f t="shared" si="2"/>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0"/>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1"/>
        <v>0</v>
      </c>
      <c r="AB355" s="228" t="str">
        <f t="shared" si="2"/>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0"/>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1"/>
        <v>0</v>
      </c>
      <c r="AB356" s="228" t="str">
        <f t="shared" si="2"/>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0"/>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1"/>
        <v>0</v>
      </c>
      <c r="AB357" s="228" t="str">
        <f t="shared" si="2"/>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3">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4">IF(AND(C358="Smelter not listed",OR(LEN(D358)=0,LEN(E358)=0)),1,0)</f>
        <v>0</v>
      </c>
      <c r="AB358" s="228" t="str">
        <f t="shared" ref="AB358:AB388" si="5">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3"/>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4"/>
        <v>0</v>
      </c>
      <c r="AB359" s="228" t="str">
        <f t="shared" si="5"/>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3"/>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4"/>
        <v>0</v>
      </c>
      <c r="AB360" s="228" t="str">
        <f t="shared" si="5"/>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3"/>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4"/>
        <v>0</v>
      </c>
      <c r="AB361" s="228" t="str">
        <f t="shared" si="5"/>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3"/>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4"/>
        <v>0</v>
      </c>
      <c r="AB362" s="228" t="str">
        <f t="shared" si="5"/>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3"/>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4"/>
        <v>0</v>
      </c>
      <c r="AB363" s="228" t="str">
        <f t="shared" si="5"/>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3"/>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4"/>
        <v>0</v>
      </c>
      <c r="AB364" s="228" t="str">
        <f t="shared" si="5"/>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3"/>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4"/>
        <v>0</v>
      </c>
      <c r="AB365" s="228" t="str">
        <f t="shared" si="5"/>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3"/>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4"/>
        <v>0</v>
      </c>
      <c r="AB366" s="228" t="str">
        <f t="shared" si="5"/>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3"/>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4"/>
        <v>0</v>
      </c>
      <c r="AB367" s="228" t="str">
        <f t="shared" si="5"/>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3"/>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4"/>
        <v>0</v>
      </c>
      <c r="AB368" s="228" t="str">
        <f t="shared" si="5"/>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3"/>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4"/>
        <v>0</v>
      </c>
      <c r="AB369" s="228" t="str">
        <f t="shared" si="5"/>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3"/>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4"/>
        <v>0</v>
      </c>
      <c r="AB370" s="228" t="str">
        <f t="shared" si="5"/>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3"/>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4"/>
        <v>0</v>
      </c>
      <c r="AB371" s="228" t="str">
        <f t="shared" si="5"/>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3"/>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4"/>
        <v>0</v>
      </c>
      <c r="AB372" s="228" t="str">
        <f t="shared" si="5"/>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3"/>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4"/>
        <v>0</v>
      </c>
      <c r="AB373" s="228" t="str">
        <f t="shared" si="5"/>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3"/>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4"/>
        <v>0</v>
      </c>
      <c r="AB374" s="228" t="str">
        <f t="shared" si="5"/>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3"/>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4"/>
        <v>0</v>
      </c>
      <c r="AB375" s="228" t="str">
        <f t="shared" si="5"/>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3"/>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4"/>
        <v>0</v>
      </c>
      <c r="AB376" s="228" t="str">
        <f t="shared" si="5"/>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3"/>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4"/>
        <v>0</v>
      </c>
      <c r="AB377" s="228" t="str">
        <f t="shared" si="5"/>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3"/>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4"/>
        <v>0</v>
      </c>
      <c r="AB378" s="228" t="str">
        <f t="shared" si="5"/>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3"/>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4"/>
        <v>0</v>
      </c>
      <c r="AB379" s="228" t="str">
        <f t="shared" si="5"/>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3"/>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4"/>
        <v>0</v>
      </c>
      <c r="AB380" s="228" t="str">
        <f t="shared" si="5"/>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3"/>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4"/>
        <v>0</v>
      </c>
      <c r="AB381" s="228" t="str">
        <f t="shared" si="5"/>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3"/>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4"/>
        <v>0</v>
      </c>
      <c r="AB382" s="228" t="str">
        <f t="shared" si="5"/>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3"/>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4"/>
        <v>0</v>
      </c>
      <c r="AB383" s="228" t="str">
        <f t="shared" si="5"/>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3"/>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4"/>
        <v>0</v>
      </c>
      <c r="AB384" s="228" t="str">
        <f t="shared" si="5"/>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3"/>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4"/>
        <v>0</v>
      </c>
      <c r="AB385" s="228" t="str">
        <f t="shared" si="5"/>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3"/>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4"/>
        <v>0</v>
      </c>
      <c r="AB386" s="228" t="str">
        <f t="shared" si="5"/>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3"/>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4"/>
        <v>0</v>
      </c>
      <c r="AB387" s="228" t="str">
        <f t="shared" si="5"/>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3"/>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4"/>
        <v>0</v>
      </c>
      <c r="AB388" s="228" t="str">
        <f t="shared" si="5"/>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6">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7">IF(AND(C389="Smelter not listed",OR(LEN(D389)=0,LEN(E389)=0)),1,0)</f>
        <v>0</v>
      </c>
      <c r="AB389" s="228" t="str">
        <f t="shared" ref="AB389" si="8">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9">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10">IF(AND(C390="Smelter not listed",OR(LEN(D390)=0,LEN(E390)=0)),1,0)</f>
        <v>0</v>
      </c>
      <c r="AB390" s="228" t="str">
        <f t="shared" ref="AB390:AB421" si="11">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9"/>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10"/>
        <v>0</v>
      </c>
      <c r="AB391" s="228" t="str">
        <f t="shared" si="11"/>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9"/>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10"/>
        <v>0</v>
      </c>
      <c r="AB392" s="228" t="str">
        <f t="shared" si="11"/>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9"/>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10"/>
        <v>0</v>
      </c>
      <c r="AB393" s="228" t="str">
        <f t="shared" si="11"/>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9"/>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10"/>
        <v>0</v>
      </c>
      <c r="AB394" s="228" t="str">
        <f t="shared" si="11"/>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9"/>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10"/>
        <v>0</v>
      </c>
      <c r="AB395" s="228" t="str">
        <f t="shared" si="11"/>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9"/>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10"/>
        <v>0</v>
      </c>
      <c r="AB396" s="228" t="str">
        <f t="shared" si="11"/>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9"/>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10"/>
        <v>0</v>
      </c>
      <c r="AB397" s="228" t="str">
        <f t="shared" si="11"/>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9"/>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10"/>
        <v>0</v>
      </c>
      <c r="AB398" s="228" t="str">
        <f t="shared" si="11"/>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9"/>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10"/>
        <v>0</v>
      </c>
      <c r="AB399" s="228" t="str">
        <f t="shared" si="11"/>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9"/>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10"/>
        <v>0</v>
      </c>
      <c r="AB400" s="228" t="str">
        <f t="shared" si="11"/>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9"/>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10"/>
        <v>0</v>
      </c>
      <c r="AB401" s="228" t="str">
        <f t="shared" si="11"/>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9"/>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10"/>
        <v>0</v>
      </c>
      <c r="AB402" s="228" t="str">
        <f t="shared" si="11"/>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9"/>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10"/>
        <v>0</v>
      </c>
      <c r="AB403" s="228" t="str">
        <f t="shared" si="11"/>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9"/>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10"/>
        <v>0</v>
      </c>
      <c r="AB404" s="228" t="str">
        <f t="shared" si="11"/>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9"/>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10"/>
        <v>0</v>
      </c>
      <c r="AB405" s="228" t="str">
        <f t="shared" si="11"/>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9"/>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10"/>
        <v>0</v>
      </c>
      <c r="AB406" s="228" t="str">
        <f t="shared" si="11"/>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9"/>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10"/>
        <v>0</v>
      </c>
      <c r="AB407" s="228" t="str">
        <f t="shared" si="11"/>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9"/>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10"/>
        <v>0</v>
      </c>
      <c r="AB408" s="228" t="str">
        <f t="shared" si="11"/>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9"/>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10"/>
        <v>0</v>
      </c>
      <c r="AB409" s="228" t="str">
        <f t="shared" si="11"/>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9"/>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10"/>
        <v>0</v>
      </c>
      <c r="AB410" s="228" t="str">
        <f t="shared" si="11"/>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9"/>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10"/>
        <v>0</v>
      </c>
      <c r="AB411" s="228" t="str">
        <f t="shared" si="11"/>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9"/>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10"/>
        <v>0</v>
      </c>
      <c r="AB412" s="228" t="str">
        <f t="shared" si="11"/>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9"/>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10"/>
        <v>0</v>
      </c>
      <c r="AB413" s="228" t="str">
        <f t="shared" si="11"/>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9"/>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10"/>
        <v>0</v>
      </c>
      <c r="AB414" s="228" t="str">
        <f t="shared" si="11"/>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9"/>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10"/>
        <v>0</v>
      </c>
      <c r="AB415" s="228" t="str">
        <f t="shared" si="11"/>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9"/>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10"/>
        <v>0</v>
      </c>
      <c r="AB416" s="228" t="str">
        <f t="shared" si="11"/>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9"/>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10"/>
        <v>0</v>
      </c>
      <c r="AB417" s="228" t="str">
        <f t="shared" si="11"/>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9"/>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10"/>
        <v>0</v>
      </c>
      <c r="AB418" s="228" t="str">
        <f t="shared" si="11"/>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9"/>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10"/>
        <v>0</v>
      </c>
      <c r="AB419" s="228" t="str">
        <f t="shared" si="11"/>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9"/>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10"/>
        <v>0</v>
      </c>
      <c r="AB420" s="228" t="str">
        <f t="shared" si="11"/>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9"/>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10"/>
        <v>0</v>
      </c>
      <c r="AB421" s="228" t="str">
        <f t="shared" si="11"/>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12">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13">IF(AND(C422="Smelter not listed",OR(LEN(D422)=0,LEN(E422)=0)),1,0)</f>
        <v>0</v>
      </c>
      <c r="AB422" s="228" t="str">
        <f t="shared" ref="AB422:AB452" si="14">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12"/>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13"/>
        <v>0</v>
      </c>
      <c r="AB423" s="228" t="str">
        <f t="shared" si="14"/>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12"/>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13"/>
        <v>0</v>
      </c>
      <c r="AB424" s="228" t="str">
        <f t="shared" si="14"/>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12"/>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13"/>
        <v>0</v>
      </c>
      <c r="AB425" s="228" t="str">
        <f t="shared" si="14"/>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12"/>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13"/>
        <v>0</v>
      </c>
      <c r="AB426" s="228" t="str">
        <f t="shared" si="14"/>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12"/>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13"/>
        <v>0</v>
      </c>
      <c r="AB427" s="228" t="str">
        <f t="shared" si="14"/>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12"/>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13"/>
        <v>0</v>
      </c>
      <c r="AB428" s="228" t="str">
        <f t="shared" si="14"/>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12"/>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13"/>
        <v>0</v>
      </c>
      <c r="AB429" s="228" t="str">
        <f t="shared" si="14"/>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12"/>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13"/>
        <v>0</v>
      </c>
      <c r="AB430" s="228" t="str">
        <f t="shared" si="14"/>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12"/>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13"/>
        <v>0</v>
      </c>
      <c r="AB431" s="228" t="str">
        <f t="shared" si="14"/>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12"/>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13"/>
        <v>0</v>
      </c>
      <c r="AB432" s="228" t="str">
        <f t="shared" si="14"/>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12"/>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13"/>
        <v>0</v>
      </c>
      <c r="AB433" s="228" t="str">
        <f t="shared" si="14"/>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12"/>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13"/>
        <v>0</v>
      </c>
      <c r="AB434" s="228" t="str">
        <f t="shared" si="14"/>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12"/>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13"/>
        <v>0</v>
      </c>
      <c r="AB435" s="228" t="str">
        <f t="shared" si="14"/>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12"/>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13"/>
        <v>0</v>
      </c>
      <c r="AB436" s="228" t="str">
        <f t="shared" si="14"/>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12"/>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13"/>
        <v>0</v>
      </c>
      <c r="AB437" s="228" t="str">
        <f t="shared" si="14"/>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12"/>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13"/>
        <v>0</v>
      </c>
      <c r="AB438" s="228" t="str">
        <f t="shared" si="14"/>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12"/>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13"/>
        <v>0</v>
      </c>
      <c r="AB439" s="228" t="str">
        <f t="shared" si="14"/>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12"/>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13"/>
        <v>0</v>
      </c>
      <c r="AB440" s="228" t="str">
        <f t="shared" si="14"/>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12"/>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13"/>
        <v>0</v>
      </c>
      <c r="AB441" s="228" t="str">
        <f t="shared" si="14"/>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12"/>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13"/>
        <v>0</v>
      </c>
      <c r="AB442" s="228" t="str">
        <f t="shared" si="14"/>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12"/>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13"/>
        <v>0</v>
      </c>
      <c r="AB443" s="228" t="str">
        <f t="shared" si="14"/>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12"/>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13"/>
        <v>0</v>
      </c>
      <c r="AB444" s="228" t="str">
        <f t="shared" si="14"/>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12"/>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13"/>
        <v>0</v>
      </c>
      <c r="AB445" s="228" t="str">
        <f t="shared" si="14"/>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12"/>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13"/>
        <v>0</v>
      </c>
      <c r="AB446" s="228" t="str">
        <f t="shared" si="14"/>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12"/>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13"/>
        <v>0</v>
      </c>
      <c r="AB447" s="228" t="str">
        <f t="shared" si="14"/>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12"/>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13"/>
        <v>0</v>
      </c>
      <c r="AB448" s="228" t="str">
        <f t="shared" si="14"/>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12"/>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13"/>
        <v>0</v>
      </c>
      <c r="AB449" s="228" t="str">
        <f t="shared" si="14"/>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12"/>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13"/>
        <v>0</v>
      </c>
      <c r="AB450" s="228" t="str">
        <f t="shared" si="14"/>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12"/>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13"/>
        <v>0</v>
      </c>
      <c r="AB451" s="228" t="str">
        <f t="shared" si="14"/>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12"/>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13"/>
        <v>0</v>
      </c>
      <c r="AB452" s="228" t="str">
        <f t="shared" si="14"/>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15">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16">IF(AND(C453="Smelter not listed",OR(LEN(D453)=0,LEN(E453)=0)),1,0)</f>
        <v>0</v>
      </c>
      <c r="AB453" s="228" t="str">
        <f t="shared" ref="AB453" si="17">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18">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19">IF(AND(C454="Smelter not listed",OR(LEN(D454)=0,LEN(E454)=0)),1,0)</f>
        <v>0</v>
      </c>
      <c r="AB454" s="228" t="str">
        <f t="shared" ref="AB454:AB485" si="20">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18"/>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19"/>
        <v>0</v>
      </c>
      <c r="AB455" s="228" t="str">
        <f t="shared" si="20"/>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18"/>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19"/>
        <v>0</v>
      </c>
      <c r="AB456" s="228" t="str">
        <f t="shared" si="20"/>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18"/>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19"/>
        <v>0</v>
      </c>
      <c r="AB457" s="228" t="str">
        <f t="shared" si="20"/>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18"/>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19"/>
        <v>0</v>
      </c>
      <c r="AB458" s="228" t="str">
        <f t="shared" si="20"/>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18"/>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19"/>
        <v>0</v>
      </c>
      <c r="AB459" s="228" t="str">
        <f t="shared" si="20"/>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18"/>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19"/>
        <v>0</v>
      </c>
      <c r="AB460" s="228" t="str">
        <f t="shared" si="20"/>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18"/>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19"/>
        <v>0</v>
      </c>
      <c r="AB461" s="228" t="str">
        <f t="shared" si="20"/>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18"/>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19"/>
        <v>0</v>
      </c>
      <c r="AB462" s="228" t="str">
        <f t="shared" si="20"/>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18"/>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19"/>
        <v>0</v>
      </c>
      <c r="AB463" s="228" t="str">
        <f t="shared" si="20"/>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18"/>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19"/>
        <v>0</v>
      </c>
      <c r="AB464" s="228" t="str">
        <f t="shared" si="20"/>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18"/>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19"/>
        <v>0</v>
      </c>
      <c r="AB465" s="228" t="str">
        <f t="shared" si="20"/>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18"/>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19"/>
        <v>0</v>
      </c>
      <c r="AB466" s="228" t="str">
        <f t="shared" si="20"/>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18"/>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19"/>
        <v>0</v>
      </c>
      <c r="AB467" s="228" t="str">
        <f t="shared" si="20"/>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18"/>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19"/>
        <v>0</v>
      </c>
      <c r="AB468" s="228" t="str">
        <f t="shared" si="20"/>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18"/>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19"/>
        <v>0</v>
      </c>
      <c r="AB469" s="228" t="str">
        <f t="shared" si="20"/>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18"/>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19"/>
        <v>0</v>
      </c>
      <c r="AB470" s="228" t="str">
        <f t="shared" si="20"/>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18"/>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19"/>
        <v>0</v>
      </c>
      <c r="AB471" s="228" t="str">
        <f t="shared" si="20"/>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18"/>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19"/>
        <v>0</v>
      </c>
      <c r="AB472" s="228" t="str">
        <f t="shared" si="20"/>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18"/>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19"/>
        <v>0</v>
      </c>
      <c r="AB473" s="228" t="str">
        <f t="shared" si="20"/>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18"/>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19"/>
        <v>0</v>
      </c>
      <c r="AB474" s="228" t="str">
        <f t="shared" si="20"/>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18"/>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19"/>
        <v>0</v>
      </c>
      <c r="AB475" s="228" t="str">
        <f t="shared" si="20"/>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18"/>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19"/>
        <v>0</v>
      </c>
      <c r="AB476" s="228" t="str">
        <f t="shared" si="20"/>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18"/>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19"/>
        <v>0</v>
      </c>
      <c r="AB477" s="228" t="str">
        <f t="shared" si="20"/>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18"/>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19"/>
        <v>0</v>
      </c>
      <c r="AB478" s="228" t="str">
        <f t="shared" si="20"/>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18"/>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19"/>
        <v>0</v>
      </c>
      <c r="AB479" s="228" t="str">
        <f t="shared" si="20"/>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18"/>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19"/>
        <v>0</v>
      </c>
      <c r="AB480" s="228" t="str">
        <f t="shared" si="20"/>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18"/>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19"/>
        <v>0</v>
      </c>
      <c r="AB481" s="228" t="str">
        <f t="shared" si="20"/>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18"/>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19"/>
        <v>0</v>
      </c>
      <c r="AB482" s="228" t="str">
        <f t="shared" si="20"/>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18"/>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19"/>
        <v>0</v>
      </c>
      <c r="AB483" s="228" t="str">
        <f t="shared" si="20"/>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18"/>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19"/>
        <v>0</v>
      </c>
      <c r="AB484" s="228" t="str">
        <f t="shared" si="20"/>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18"/>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19"/>
        <v>0</v>
      </c>
      <c r="AB485" s="228" t="str">
        <f t="shared" si="20"/>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21">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22">IF(AND(C486="Smelter not listed",OR(LEN(D486)=0,LEN(E486)=0)),1,0)</f>
        <v>0</v>
      </c>
      <c r="AB486" s="228" t="str">
        <f t="shared" ref="AB486:AB516" si="23">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21"/>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22"/>
        <v>0</v>
      </c>
      <c r="AB487" s="228" t="str">
        <f t="shared" si="23"/>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21"/>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22"/>
        <v>0</v>
      </c>
      <c r="AB488" s="228" t="str">
        <f t="shared" si="23"/>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21"/>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22"/>
        <v>0</v>
      </c>
      <c r="AB489" s="228" t="str">
        <f t="shared" si="23"/>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21"/>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22"/>
        <v>0</v>
      </c>
      <c r="AB490" s="228" t="str">
        <f t="shared" si="23"/>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21"/>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22"/>
        <v>0</v>
      </c>
      <c r="AB491" s="228" t="str">
        <f t="shared" si="23"/>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21"/>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22"/>
        <v>0</v>
      </c>
      <c r="AB492" s="228" t="str">
        <f t="shared" si="23"/>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21"/>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22"/>
        <v>0</v>
      </c>
      <c r="AB493" s="228" t="str">
        <f t="shared" si="23"/>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21"/>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22"/>
        <v>0</v>
      </c>
      <c r="AB494" s="228" t="str">
        <f t="shared" si="23"/>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21"/>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22"/>
        <v>0</v>
      </c>
      <c r="AB495" s="228" t="str">
        <f t="shared" si="23"/>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21"/>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22"/>
        <v>0</v>
      </c>
      <c r="AB496" s="228" t="str">
        <f t="shared" si="23"/>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21"/>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22"/>
        <v>0</v>
      </c>
      <c r="AB497" s="228" t="str">
        <f t="shared" si="23"/>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21"/>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22"/>
        <v>0</v>
      </c>
      <c r="AB498" s="228" t="str">
        <f t="shared" si="23"/>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21"/>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22"/>
        <v>0</v>
      </c>
      <c r="AB499" s="228" t="str">
        <f t="shared" si="23"/>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21"/>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22"/>
        <v>0</v>
      </c>
      <c r="AB500" s="228" t="str">
        <f t="shared" si="23"/>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21"/>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22"/>
        <v>0</v>
      </c>
      <c r="AB501" s="228" t="str">
        <f t="shared" si="23"/>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21"/>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22"/>
        <v>0</v>
      </c>
      <c r="AB502" s="228" t="str">
        <f t="shared" si="23"/>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21"/>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22"/>
        <v>0</v>
      </c>
      <c r="AB503" s="228" t="str">
        <f t="shared" si="23"/>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21"/>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22"/>
        <v>0</v>
      </c>
      <c r="AB504" s="228" t="str">
        <f t="shared" si="23"/>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21"/>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22"/>
        <v>0</v>
      </c>
      <c r="AB505" s="228" t="str">
        <f t="shared" si="23"/>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21"/>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22"/>
        <v>0</v>
      </c>
      <c r="AB506" s="228" t="str">
        <f t="shared" si="23"/>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21"/>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22"/>
        <v>0</v>
      </c>
      <c r="AB507" s="228" t="str">
        <f t="shared" si="23"/>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21"/>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22"/>
        <v>0</v>
      </c>
      <c r="AB508" s="228" t="str">
        <f t="shared" si="23"/>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21"/>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22"/>
        <v>0</v>
      </c>
      <c r="AB509" s="228" t="str">
        <f t="shared" si="23"/>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21"/>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22"/>
        <v>0</v>
      </c>
      <c r="AB510" s="228" t="str">
        <f t="shared" si="23"/>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21"/>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22"/>
        <v>0</v>
      </c>
      <c r="AB511" s="228" t="str">
        <f t="shared" si="23"/>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21"/>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22"/>
        <v>0</v>
      </c>
      <c r="AB512" s="228" t="str">
        <f t="shared" si="23"/>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21"/>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22"/>
        <v>0</v>
      </c>
      <c r="AB513" s="228" t="str">
        <f t="shared" si="23"/>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21"/>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22"/>
        <v>0</v>
      </c>
      <c r="AB514" s="228" t="str">
        <f t="shared" si="23"/>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21"/>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22"/>
        <v>0</v>
      </c>
      <c r="AB515" s="228" t="str">
        <f t="shared" si="23"/>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21"/>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22"/>
        <v>0</v>
      </c>
      <c r="AB516" s="228" t="str">
        <f t="shared" si="23"/>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24">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25">IF(AND(C517="Smelter not listed",OR(LEN(D517)=0,LEN(E517)=0)),1,0)</f>
        <v>0</v>
      </c>
      <c r="AB517" s="228" t="str">
        <f t="shared" ref="AB517" si="26">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27">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28">IF(AND(C518="Smelter not listed",OR(LEN(D518)=0,LEN(E518)=0)),1,0)</f>
        <v>0</v>
      </c>
      <c r="AB518" s="228" t="str">
        <f t="shared" ref="AB518:AB549" si="29">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27"/>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28"/>
        <v>0</v>
      </c>
      <c r="AB519" s="228" t="str">
        <f t="shared" si="29"/>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27"/>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28"/>
        <v>0</v>
      </c>
      <c r="AB520" s="228" t="str">
        <f t="shared" si="29"/>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27"/>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28"/>
        <v>0</v>
      </c>
      <c r="AB521" s="228" t="str">
        <f t="shared" si="29"/>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27"/>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28"/>
        <v>0</v>
      </c>
      <c r="AB522" s="228" t="str">
        <f t="shared" si="29"/>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27"/>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28"/>
        <v>0</v>
      </c>
      <c r="AB523" s="228" t="str">
        <f t="shared" si="29"/>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27"/>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28"/>
        <v>0</v>
      </c>
      <c r="AB524" s="228" t="str">
        <f t="shared" si="29"/>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27"/>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28"/>
        <v>0</v>
      </c>
      <c r="AB525" s="228" t="str">
        <f t="shared" si="29"/>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27"/>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28"/>
        <v>0</v>
      </c>
      <c r="AB526" s="228" t="str">
        <f t="shared" si="29"/>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27"/>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28"/>
        <v>0</v>
      </c>
      <c r="AB527" s="228" t="str">
        <f t="shared" si="29"/>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27"/>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28"/>
        <v>0</v>
      </c>
      <c r="AB528" s="228" t="str">
        <f t="shared" si="29"/>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27"/>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28"/>
        <v>0</v>
      </c>
      <c r="AB529" s="228" t="str">
        <f t="shared" si="29"/>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27"/>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28"/>
        <v>0</v>
      </c>
      <c r="AB530" s="228" t="str">
        <f t="shared" si="29"/>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27"/>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28"/>
        <v>0</v>
      </c>
      <c r="AB531" s="228" t="str">
        <f t="shared" si="29"/>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27"/>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28"/>
        <v>0</v>
      </c>
      <c r="AB532" s="228" t="str">
        <f t="shared" si="29"/>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27"/>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28"/>
        <v>0</v>
      </c>
      <c r="AB533" s="228" t="str">
        <f t="shared" si="29"/>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27"/>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28"/>
        <v>0</v>
      </c>
      <c r="AB534" s="228" t="str">
        <f t="shared" si="29"/>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27"/>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28"/>
        <v>0</v>
      </c>
      <c r="AB535" s="228" t="str">
        <f t="shared" si="29"/>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27"/>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28"/>
        <v>0</v>
      </c>
      <c r="AB536" s="228" t="str">
        <f t="shared" si="29"/>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27"/>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28"/>
        <v>0</v>
      </c>
      <c r="AB537" s="228" t="str">
        <f t="shared" si="29"/>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27"/>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28"/>
        <v>0</v>
      </c>
      <c r="AB538" s="228" t="str">
        <f t="shared" si="29"/>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27"/>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28"/>
        <v>0</v>
      </c>
      <c r="AB539" s="228" t="str">
        <f t="shared" si="29"/>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27"/>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28"/>
        <v>0</v>
      </c>
      <c r="AB540" s="228" t="str">
        <f t="shared" si="29"/>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27"/>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28"/>
        <v>0</v>
      </c>
      <c r="AB541" s="228" t="str">
        <f t="shared" si="29"/>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27"/>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28"/>
        <v>0</v>
      </c>
      <c r="AB542" s="228" t="str">
        <f t="shared" si="29"/>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27"/>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28"/>
        <v>0</v>
      </c>
      <c r="AB543" s="228" t="str">
        <f t="shared" si="29"/>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27"/>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28"/>
        <v>0</v>
      </c>
      <c r="AB544" s="228" t="str">
        <f t="shared" si="29"/>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27"/>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28"/>
        <v>0</v>
      </c>
      <c r="AB545" s="228" t="str">
        <f t="shared" si="29"/>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27"/>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28"/>
        <v>0</v>
      </c>
      <c r="AB546" s="228" t="str">
        <f t="shared" si="29"/>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27"/>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28"/>
        <v>0</v>
      </c>
      <c r="AB547" s="228" t="str">
        <f t="shared" si="29"/>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27"/>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28"/>
        <v>0</v>
      </c>
      <c r="AB548" s="228" t="str">
        <f t="shared" si="29"/>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27"/>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28"/>
        <v>0</v>
      </c>
      <c r="AB549" s="228" t="str">
        <f t="shared" si="29"/>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30">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31">IF(AND(C550="Smelter not listed",OR(LEN(D550)=0,LEN(E550)=0)),1,0)</f>
        <v>0</v>
      </c>
      <c r="AB550" s="228" t="str">
        <f t="shared" ref="AB550:AB580" si="32">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30"/>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31"/>
        <v>0</v>
      </c>
      <c r="AB551" s="228" t="str">
        <f t="shared" si="32"/>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30"/>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31"/>
        <v>0</v>
      </c>
      <c r="AB552" s="228" t="str">
        <f t="shared" si="32"/>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30"/>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31"/>
        <v>0</v>
      </c>
      <c r="AB553" s="228" t="str">
        <f t="shared" si="32"/>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30"/>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31"/>
        <v>0</v>
      </c>
      <c r="AB554" s="228" t="str">
        <f t="shared" si="32"/>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30"/>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31"/>
        <v>0</v>
      </c>
      <c r="AB555" s="228" t="str">
        <f t="shared" si="32"/>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30"/>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31"/>
        <v>0</v>
      </c>
      <c r="AB556" s="228" t="str">
        <f t="shared" si="32"/>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30"/>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31"/>
        <v>0</v>
      </c>
      <c r="AB557" s="228" t="str">
        <f t="shared" si="32"/>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30"/>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31"/>
        <v>0</v>
      </c>
      <c r="AB558" s="228" t="str">
        <f t="shared" si="32"/>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30"/>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31"/>
        <v>0</v>
      </c>
      <c r="AB559" s="228" t="str">
        <f t="shared" si="32"/>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30"/>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31"/>
        <v>0</v>
      </c>
      <c r="AB560" s="228" t="str">
        <f t="shared" si="32"/>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30"/>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31"/>
        <v>0</v>
      </c>
      <c r="AB561" s="228" t="str">
        <f t="shared" si="32"/>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30"/>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31"/>
        <v>0</v>
      </c>
      <c r="AB562" s="228" t="str">
        <f t="shared" si="32"/>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30"/>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31"/>
        <v>0</v>
      </c>
      <c r="AB563" s="228" t="str">
        <f t="shared" si="32"/>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30"/>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31"/>
        <v>0</v>
      </c>
      <c r="AB564" s="228" t="str">
        <f t="shared" si="32"/>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30"/>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31"/>
        <v>0</v>
      </c>
      <c r="AB565" s="228" t="str">
        <f t="shared" si="32"/>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30"/>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31"/>
        <v>0</v>
      </c>
      <c r="AB566" s="228" t="str">
        <f t="shared" si="32"/>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30"/>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31"/>
        <v>0</v>
      </c>
      <c r="AB567" s="228" t="str">
        <f t="shared" si="32"/>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30"/>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31"/>
        <v>0</v>
      </c>
      <c r="AB568" s="228" t="str">
        <f t="shared" si="32"/>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30"/>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31"/>
        <v>0</v>
      </c>
      <c r="AB569" s="228" t="str">
        <f t="shared" si="32"/>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30"/>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31"/>
        <v>0</v>
      </c>
      <c r="AB570" s="228" t="str">
        <f t="shared" si="32"/>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30"/>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31"/>
        <v>0</v>
      </c>
      <c r="AB571" s="228" t="str">
        <f t="shared" si="32"/>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30"/>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31"/>
        <v>0</v>
      </c>
      <c r="AB572" s="228" t="str">
        <f t="shared" si="32"/>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30"/>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31"/>
        <v>0</v>
      </c>
      <c r="AB573" s="228" t="str">
        <f t="shared" si="32"/>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30"/>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31"/>
        <v>0</v>
      </c>
      <c r="AB574" s="228" t="str">
        <f t="shared" si="32"/>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30"/>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31"/>
        <v>0</v>
      </c>
      <c r="AB575" s="228" t="str">
        <f t="shared" si="32"/>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30"/>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31"/>
        <v>0</v>
      </c>
      <c r="AB576" s="228" t="str">
        <f t="shared" si="32"/>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30"/>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31"/>
        <v>0</v>
      </c>
      <c r="AB577" s="228" t="str">
        <f t="shared" si="32"/>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30"/>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31"/>
        <v>0</v>
      </c>
      <c r="AB578" s="228" t="str">
        <f t="shared" si="32"/>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30"/>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31"/>
        <v>0</v>
      </c>
      <c r="AB579" s="228" t="str">
        <f t="shared" si="32"/>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30"/>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31"/>
        <v>0</v>
      </c>
      <c r="AB580" s="228" t="str">
        <f t="shared" si="32"/>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33">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34">IF(AND(C581="Smelter not listed",OR(LEN(D581)=0,LEN(E581)=0)),1,0)</f>
        <v>0</v>
      </c>
      <c r="AB581" s="228" t="str">
        <f t="shared" ref="AB581" si="35">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36">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37">IF(AND(C586="Smelter not listed",OR(LEN(D586)=0,LEN(E586)=0)),1,0)</f>
        <v>0</v>
      </c>
      <c r="AB586" s="228" t="str">
        <f t="shared" ref="AB586" si="38">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39">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40">IF(AND(C587="Smelter not listed",OR(LEN(D587)=0,LEN(E587)=0)),1,0)</f>
        <v>0</v>
      </c>
      <c r="AB587" s="228" t="str">
        <f t="shared" ref="AB587:AB634" si="41">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39"/>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40"/>
        <v>0</v>
      </c>
      <c r="AB588" s="228" t="str">
        <f t="shared" si="41"/>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39"/>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40"/>
        <v>0</v>
      </c>
      <c r="AB589" s="228" t="str">
        <f t="shared" si="41"/>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39"/>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40"/>
        <v>0</v>
      </c>
      <c r="AB590" s="228" t="str">
        <f t="shared" si="41"/>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39"/>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40"/>
        <v>0</v>
      </c>
      <c r="AB591" s="228" t="str">
        <f t="shared" si="41"/>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39"/>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40"/>
        <v>0</v>
      </c>
      <c r="AB592" s="228" t="str">
        <f t="shared" si="41"/>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39"/>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40"/>
        <v>0</v>
      </c>
      <c r="AB593" s="228" t="str">
        <f t="shared" si="41"/>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39"/>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40"/>
        <v>0</v>
      </c>
      <c r="AB594" s="228" t="str">
        <f t="shared" si="41"/>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39"/>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40"/>
        <v>0</v>
      </c>
      <c r="AB595" s="228" t="str">
        <f t="shared" si="41"/>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39"/>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40"/>
        <v>0</v>
      </c>
      <c r="AB596" s="228" t="str">
        <f t="shared" si="41"/>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39"/>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40"/>
        <v>0</v>
      </c>
      <c r="AB597" s="228" t="str">
        <f t="shared" si="41"/>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39"/>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40"/>
        <v>0</v>
      </c>
      <c r="AB598" s="228" t="str">
        <f t="shared" si="41"/>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39"/>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40"/>
        <v>0</v>
      </c>
      <c r="AB599" s="228" t="str">
        <f t="shared" si="41"/>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39"/>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40"/>
        <v>0</v>
      </c>
      <c r="AB600" s="228" t="str">
        <f t="shared" si="41"/>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39"/>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40"/>
        <v>0</v>
      </c>
      <c r="AB601" s="228" t="str">
        <f t="shared" si="41"/>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39"/>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40"/>
        <v>0</v>
      </c>
      <c r="AB602" s="228" t="str">
        <f t="shared" si="41"/>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39"/>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40"/>
        <v>0</v>
      </c>
      <c r="AB603" s="228" t="str">
        <f t="shared" si="41"/>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39"/>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40"/>
        <v>0</v>
      </c>
      <c r="AB604" s="228" t="str">
        <f t="shared" si="41"/>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39"/>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40"/>
        <v>0</v>
      </c>
      <c r="AB605" s="228" t="str">
        <f t="shared" si="41"/>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39"/>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40"/>
        <v>0</v>
      </c>
      <c r="AB606" s="228" t="str">
        <f t="shared" si="41"/>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39"/>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40"/>
        <v>0</v>
      </c>
      <c r="AB607" s="228" t="str">
        <f t="shared" si="41"/>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39"/>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40"/>
        <v>0</v>
      </c>
      <c r="AB608" s="228" t="str">
        <f t="shared" si="41"/>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39"/>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40"/>
        <v>0</v>
      </c>
      <c r="AB609" s="228" t="str">
        <f t="shared" si="41"/>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39"/>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40"/>
        <v>0</v>
      </c>
      <c r="AB610" s="228" t="str">
        <f t="shared" si="41"/>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39"/>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40"/>
        <v>0</v>
      </c>
      <c r="AB611" s="228" t="str">
        <f t="shared" si="41"/>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39"/>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40"/>
        <v>0</v>
      </c>
      <c r="AB612" s="228" t="str">
        <f t="shared" si="41"/>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39"/>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40"/>
        <v>0</v>
      </c>
      <c r="AB613" s="228" t="str">
        <f t="shared" si="41"/>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39"/>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40"/>
        <v>0</v>
      </c>
      <c r="AB614" s="228" t="str">
        <f t="shared" si="41"/>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39"/>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40"/>
        <v>0</v>
      </c>
      <c r="AB615" s="228" t="str">
        <f t="shared" si="41"/>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39"/>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40"/>
        <v>0</v>
      </c>
      <c r="AB616" s="228" t="str">
        <f t="shared" si="41"/>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39"/>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40"/>
        <v>0</v>
      </c>
      <c r="AB617" s="228" t="str">
        <f t="shared" si="41"/>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39"/>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40"/>
        <v>0</v>
      </c>
      <c r="AB618" s="228" t="str">
        <f t="shared" si="41"/>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39"/>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40"/>
        <v>0</v>
      </c>
      <c r="AB619" s="228" t="str">
        <f t="shared" si="41"/>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39"/>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40"/>
        <v>0</v>
      </c>
      <c r="AB620" s="228" t="str">
        <f t="shared" si="41"/>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39"/>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40"/>
        <v>0</v>
      </c>
      <c r="AB621" s="228" t="str">
        <f t="shared" si="41"/>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39"/>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40"/>
        <v>0</v>
      </c>
      <c r="AB622" s="228" t="str">
        <f t="shared" si="41"/>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39"/>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40"/>
        <v>0</v>
      </c>
      <c r="AB623" s="228" t="str">
        <f t="shared" si="41"/>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39"/>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40"/>
        <v>0</v>
      </c>
      <c r="AB624" s="228" t="str">
        <f t="shared" si="41"/>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39"/>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40"/>
        <v>0</v>
      </c>
      <c r="AB625" s="228" t="str">
        <f t="shared" si="41"/>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39"/>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40"/>
        <v>0</v>
      </c>
      <c r="AB626" s="228" t="str">
        <f t="shared" si="41"/>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39"/>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40"/>
        <v>0</v>
      </c>
      <c r="AB627" s="228" t="str">
        <f t="shared" si="41"/>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39"/>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40"/>
        <v>0</v>
      </c>
      <c r="AB628" s="228" t="str">
        <f t="shared" si="41"/>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39"/>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40"/>
        <v>0</v>
      </c>
      <c r="AB629" s="228" t="str">
        <f t="shared" si="41"/>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39"/>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40"/>
        <v>0</v>
      </c>
      <c r="AB630" s="228" t="str">
        <f t="shared" si="41"/>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39"/>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40"/>
        <v>0</v>
      </c>
      <c r="AB631" s="228" t="str">
        <f t="shared" si="41"/>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39"/>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40"/>
        <v>0</v>
      </c>
      <c r="AB632" s="228" t="str">
        <f t="shared" si="41"/>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39"/>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40"/>
        <v>0</v>
      </c>
      <c r="AB633" s="228" t="str">
        <f t="shared" si="41"/>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39"/>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40"/>
        <v>0</v>
      </c>
      <c r="AB634" s="228" t="str">
        <f t="shared" si="41"/>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42">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43">IF(AND(C635="Smelter not listed",OR(LEN(D635)=0,LEN(E635)=0)),1,0)</f>
        <v>0</v>
      </c>
      <c r="AB635" s="228" t="str">
        <f t="shared" ref="AB635" si="44">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45">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46">IF(AND(C636="Smelter not listed",OR(LEN(D636)=0,LEN(E636)=0)),1,0)</f>
        <v>0</v>
      </c>
      <c r="AB636" s="228" t="str">
        <f t="shared" ref="AB636:AB667" si="47">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45"/>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46"/>
        <v>0</v>
      </c>
      <c r="AB637" s="228" t="str">
        <f t="shared" si="47"/>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45"/>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46"/>
        <v>0</v>
      </c>
      <c r="AB638" s="228" t="str">
        <f t="shared" si="47"/>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45"/>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46"/>
        <v>0</v>
      </c>
      <c r="AB639" s="228" t="str">
        <f t="shared" si="47"/>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45"/>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46"/>
        <v>0</v>
      </c>
      <c r="AB640" s="228" t="str">
        <f t="shared" si="47"/>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45"/>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46"/>
        <v>0</v>
      </c>
      <c r="AB641" s="228" t="str">
        <f t="shared" si="47"/>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45"/>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46"/>
        <v>0</v>
      </c>
      <c r="AB642" s="228" t="str">
        <f t="shared" si="47"/>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45"/>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46"/>
        <v>0</v>
      </c>
      <c r="AB643" s="228" t="str">
        <f t="shared" si="47"/>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45"/>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46"/>
        <v>0</v>
      </c>
      <c r="AB644" s="228" t="str">
        <f t="shared" si="47"/>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45"/>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46"/>
        <v>0</v>
      </c>
      <c r="AB645" s="228" t="str">
        <f t="shared" si="47"/>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45"/>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46"/>
        <v>0</v>
      </c>
      <c r="AB646" s="228" t="str">
        <f t="shared" si="47"/>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45"/>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46"/>
        <v>0</v>
      </c>
      <c r="AB647" s="228" t="str">
        <f t="shared" si="47"/>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45"/>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46"/>
        <v>0</v>
      </c>
      <c r="AB648" s="228" t="str">
        <f t="shared" si="47"/>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45"/>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46"/>
        <v>0</v>
      </c>
      <c r="AB649" s="228" t="str">
        <f t="shared" si="47"/>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45"/>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46"/>
        <v>0</v>
      </c>
      <c r="AB650" s="228" t="str">
        <f t="shared" si="47"/>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45"/>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46"/>
        <v>0</v>
      </c>
      <c r="AB651" s="228" t="str">
        <f t="shared" si="47"/>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45"/>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46"/>
        <v>0</v>
      </c>
      <c r="AB652" s="228" t="str">
        <f t="shared" si="47"/>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45"/>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46"/>
        <v>0</v>
      </c>
      <c r="AB653" s="228" t="str">
        <f t="shared" si="47"/>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45"/>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46"/>
        <v>0</v>
      </c>
      <c r="AB654" s="228" t="str">
        <f t="shared" si="47"/>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45"/>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46"/>
        <v>0</v>
      </c>
      <c r="AB655" s="228" t="str">
        <f t="shared" si="47"/>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45"/>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46"/>
        <v>0</v>
      </c>
      <c r="AB656" s="228" t="str">
        <f t="shared" si="47"/>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45"/>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46"/>
        <v>0</v>
      </c>
      <c r="AB657" s="228" t="str">
        <f t="shared" si="47"/>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45"/>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46"/>
        <v>0</v>
      </c>
      <c r="AB658" s="228" t="str">
        <f t="shared" si="47"/>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45"/>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46"/>
        <v>0</v>
      </c>
      <c r="AB659" s="228" t="str">
        <f t="shared" si="47"/>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45"/>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46"/>
        <v>0</v>
      </c>
      <c r="AB660" s="228" t="str">
        <f t="shared" si="47"/>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45"/>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46"/>
        <v>0</v>
      </c>
      <c r="AB661" s="228" t="str">
        <f t="shared" si="47"/>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45"/>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46"/>
        <v>0</v>
      </c>
      <c r="AB662" s="228" t="str">
        <f t="shared" si="47"/>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45"/>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46"/>
        <v>0</v>
      </c>
      <c r="AB663" s="228" t="str">
        <f t="shared" si="47"/>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45"/>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46"/>
        <v>0</v>
      </c>
      <c r="AB664" s="228" t="str">
        <f t="shared" si="47"/>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45"/>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46"/>
        <v>0</v>
      </c>
      <c r="AB665" s="228" t="str">
        <f t="shared" si="47"/>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45"/>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46"/>
        <v>0</v>
      </c>
      <c r="AB666" s="228" t="str">
        <f t="shared" si="47"/>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45"/>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46"/>
        <v>0</v>
      </c>
      <c r="AB667" s="228" t="str">
        <f t="shared" si="47"/>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48">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49">IF(AND(C668="Smelter not listed",OR(LEN(D668)=0,LEN(E668)=0)),1,0)</f>
        <v>0</v>
      </c>
      <c r="AB668" s="228" t="str">
        <f t="shared" ref="AB668:AB698" si="50">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48"/>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49"/>
        <v>0</v>
      </c>
      <c r="AB669" s="228" t="str">
        <f t="shared" si="50"/>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48"/>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49"/>
        <v>0</v>
      </c>
      <c r="AB670" s="228" t="str">
        <f t="shared" si="50"/>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48"/>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49"/>
        <v>0</v>
      </c>
      <c r="AB671" s="228" t="str">
        <f t="shared" si="50"/>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48"/>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49"/>
        <v>0</v>
      </c>
      <c r="AB672" s="228" t="str">
        <f t="shared" si="50"/>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48"/>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49"/>
        <v>0</v>
      </c>
      <c r="AB673" s="228" t="str">
        <f t="shared" si="50"/>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48"/>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49"/>
        <v>0</v>
      </c>
      <c r="AB674" s="228" t="str">
        <f t="shared" si="50"/>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48"/>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49"/>
        <v>0</v>
      </c>
      <c r="AB675" s="228" t="str">
        <f t="shared" si="50"/>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48"/>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49"/>
        <v>0</v>
      </c>
      <c r="AB676" s="228" t="str">
        <f t="shared" si="50"/>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48"/>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49"/>
        <v>0</v>
      </c>
      <c r="AB677" s="228" t="str">
        <f t="shared" si="50"/>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48"/>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49"/>
        <v>0</v>
      </c>
      <c r="AB678" s="228" t="str">
        <f t="shared" si="50"/>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48"/>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49"/>
        <v>0</v>
      </c>
      <c r="AB679" s="228" t="str">
        <f t="shared" si="50"/>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48"/>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49"/>
        <v>0</v>
      </c>
      <c r="AB680" s="228" t="str">
        <f t="shared" si="50"/>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48"/>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49"/>
        <v>0</v>
      </c>
      <c r="AB681" s="228" t="str">
        <f t="shared" si="50"/>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48"/>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49"/>
        <v>0</v>
      </c>
      <c r="AB682" s="228" t="str">
        <f t="shared" si="50"/>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48"/>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49"/>
        <v>0</v>
      </c>
      <c r="AB683" s="228" t="str">
        <f t="shared" si="50"/>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48"/>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49"/>
        <v>0</v>
      </c>
      <c r="AB684" s="228" t="str">
        <f t="shared" si="50"/>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48"/>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49"/>
        <v>0</v>
      </c>
      <c r="AB685" s="228" t="str">
        <f t="shared" si="50"/>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48"/>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49"/>
        <v>0</v>
      </c>
      <c r="AB686" s="228" t="str">
        <f t="shared" si="50"/>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48"/>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49"/>
        <v>0</v>
      </c>
      <c r="AB687" s="228" t="str">
        <f t="shared" si="50"/>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48"/>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49"/>
        <v>0</v>
      </c>
      <c r="AB688" s="228" t="str">
        <f t="shared" si="50"/>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48"/>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49"/>
        <v>0</v>
      </c>
      <c r="AB689" s="228" t="str">
        <f t="shared" si="50"/>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48"/>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49"/>
        <v>0</v>
      </c>
      <c r="AB690" s="228" t="str">
        <f t="shared" si="50"/>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48"/>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49"/>
        <v>0</v>
      </c>
      <c r="AB691" s="228" t="str">
        <f t="shared" si="50"/>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48"/>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49"/>
        <v>0</v>
      </c>
      <c r="AB692" s="228" t="str">
        <f t="shared" si="50"/>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48"/>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49"/>
        <v>0</v>
      </c>
      <c r="AB693" s="228" t="str">
        <f t="shared" si="50"/>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48"/>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49"/>
        <v>0</v>
      </c>
      <c r="AB694" s="228" t="str">
        <f t="shared" si="50"/>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48"/>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49"/>
        <v>0</v>
      </c>
      <c r="AB695" s="228" t="str">
        <f t="shared" si="50"/>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48"/>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49"/>
        <v>0</v>
      </c>
      <c r="AB696" s="228" t="str">
        <f t="shared" si="50"/>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48"/>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49"/>
        <v>0</v>
      </c>
      <c r="AB697" s="228" t="str">
        <f t="shared" si="50"/>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48"/>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49"/>
        <v>0</v>
      </c>
      <c r="AB698" s="228" t="str">
        <f t="shared" si="50"/>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51">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52">IF(AND(C699="Smelter not listed",OR(LEN(D699)=0,LEN(E699)=0)),1,0)</f>
        <v>0</v>
      </c>
      <c r="AB699" s="228" t="str">
        <f t="shared" ref="AB699" si="53">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54">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55">IF(AND(C700="Smelter not listed",OR(LEN(D700)=0,LEN(E700)=0)),1,0)</f>
        <v>0</v>
      </c>
      <c r="AB700" s="228" t="str">
        <f t="shared" ref="AB700:AB731" si="56">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54"/>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55"/>
        <v>0</v>
      </c>
      <c r="AB701" s="228" t="str">
        <f t="shared" si="56"/>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54"/>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55"/>
        <v>0</v>
      </c>
      <c r="AB702" s="228" t="str">
        <f t="shared" si="56"/>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54"/>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55"/>
        <v>0</v>
      </c>
      <c r="AB703" s="228" t="str">
        <f t="shared" si="56"/>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54"/>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55"/>
        <v>0</v>
      </c>
      <c r="AB704" s="228" t="str">
        <f t="shared" si="56"/>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54"/>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55"/>
        <v>0</v>
      </c>
      <c r="AB705" s="228" t="str">
        <f t="shared" si="56"/>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54"/>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55"/>
        <v>0</v>
      </c>
      <c r="AB706" s="228" t="str">
        <f t="shared" si="56"/>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54"/>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55"/>
        <v>0</v>
      </c>
      <c r="AB707" s="228" t="str">
        <f t="shared" si="56"/>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54"/>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55"/>
        <v>0</v>
      </c>
      <c r="AB708" s="228" t="str">
        <f t="shared" si="56"/>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54"/>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55"/>
        <v>0</v>
      </c>
      <c r="AB709" s="228" t="str">
        <f t="shared" si="56"/>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54"/>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55"/>
        <v>0</v>
      </c>
      <c r="AB710" s="228" t="str">
        <f t="shared" si="56"/>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54"/>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55"/>
        <v>0</v>
      </c>
      <c r="AB711" s="228" t="str">
        <f t="shared" si="56"/>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54"/>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55"/>
        <v>0</v>
      </c>
      <c r="AB712" s="228" t="str">
        <f t="shared" si="56"/>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54"/>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55"/>
        <v>0</v>
      </c>
      <c r="AB713" s="228" t="str">
        <f t="shared" si="56"/>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54"/>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55"/>
        <v>0</v>
      </c>
      <c r="AB714" s="228" t="str">
        <f t="shared" si="56"/>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54"/>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55"/>
        <v>0</v>
      </c>
      <c r="AB715" s="228" t="str">
        <f t="shared" si="56"/>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54"/>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55"/>
        <v>0</v>
      </c>
      <c r="AB716" s="228" t="str">
        <f t="shared" si="56"/>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54"/>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55"/>
        <v>0</v>
      </c>
      <c r="AB717" s="228" t="str">
        <f t="shared" si="56"/>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54"/>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55"/>
        <v>0</v>
      </c>
      <c r="AB718" s="228" t="str">
        <f t="shared" si="56"/>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54"/>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55"/>
        <v>0</v>
      </c>
      <c r="AB719" s="228" t="str">
        <f t="shared" si="56"/>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54"/>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55"/>
        <v>0</v>
      </c>
      <c r="AB720" s="228" t="str">
        <f t="shared" si="56"/>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54"/>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55"/>
        <v>0</v>
      </c>
      <c r="AB721" s="228" t="str">
        <f t="shared" si="56"/>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54"/>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55"/>
        <v>0</v>
      </c>
      <c r="AB722" s="228" t="str">
        <f t="shared" si="56"/>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54"/>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55"/>
        <v>0</v>
      </c>
      <c r="AB723" s="228" t="str">
        <f t="shared" si="56"/>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54"/>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55"/>
        <v>0</v>
      </c>
      <c r="AB724" s="228" t="str">
        <f t="shared" si="56"/>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54"/>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55"/>
        <v>0</v>
      </c>
      <c r="AB725" s="228" t="str">
        <f t="shared" si="56"/>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54"/>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55"/>
        <v>0</v>
      </c>
      <c r="AB726" s="228" t="str">
        <f t="shared" si="56"/>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54"/>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55"/>
        <v>0</v>
      </c>
      <c r="AB727" s="228" t="str">
        <f t="shared" si="56"/>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54"/>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55"/>
        <v>0</v>
      </c>
      <c r="AB728" s="228" t="str">
        <f t="shared" si="56"/>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54"/>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55"/>
        <v>0</v>
      </c>
      <c r="AB729" s="228" t="str">
        <f t="shared" si="56"/>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54"/>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55"/>
        <v>0</v>
      </c>
      <c r="AB730" s="228" t="str">
        <f t="shared" si="56"/>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54"/>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55"/>
        <v>0</v>
      </c>
      <c r="AB731" s="228" t="str">
        <f t="shared" si="56"/>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57">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58">IF(AND(C732="Smelter not listed",OR(LEN(D732)=0,LEN(E732)=0)),1,0)</f>
        <v>0</v>
      </c>
      <c r="AB732" s="228" t="str">
        <f t="shared" ref="AB732:AB762" si="59">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57"/>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58"/>
        <v>0</v>
      </c>
      <c r="AB733" s="228" t="str">
        <f t="shared" si="59"/>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57"/>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58"/>
        <v>0</v>
      </c>
      <c r="AB734" s="228" t="str">
        <f t="shared" si="59"/>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57"/>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58"/>
        <v>0</v>
      </c>
      <c r="AB735" s="228" t="str">
        <f t="shared" si="59"/>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57"/>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58"/>
        <v>0</v>
      </c>
      <c r="AB736" s="228" t="str">
        <f t="shared" si="59"/>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57"/>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58"/>
        <v>0</v>
      </c>
      <c r="AB737" s="228" t="str">
        <f t="shared" si="59"/>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57"/>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58"/>
        <v>0</v>
      </c>
      <c r="AB738" s="228" t="str">
        <f t="shared" si="59"/>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57"/>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58"/>
        <v>0</v>
      </c>
      <c r="AB739" s="228" t="str">
        <f t="shared" si="59"/>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57"/>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58"/>
        <v>0</v>
      </c>
      <c r="AB740" s="228" t="str">
        <f t="shared" si="59"/>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57"/>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58"/>
        <v>0</v>
      </c>
      <c r="AB741" s="228" t="str">
        <f t="shared" si="59"/>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57"/>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58"/>
        <v>0</v>
      </c>
      <c r="AB742" s="228" t="str">
        <f t="shared" si="59"/>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57"/>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58"/>
        <v>0</v>
      </c>
      <c r="AB743" s="228" t="str">
        <f t="shared" si="59"/>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57"/>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58"/>
        <v>0</v>
      </c>
      <c r="AB744" s="228" t="str">
        <f t="shared" si="59"/>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57"/>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58"/>
        <v>0</v>
      </c>
      <c r="AB745" s="228" t="str">
        <f t="shared" si="59"/>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57"/>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58"/>
        <v>0</v>
      </c>
      <c r="AB746" s="228" t="str">
        <f t="shared" si="59"/>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57"/>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58"/>
        <v>0</v>
      </c>
      <c r="AB747" s="228" t="str">
        <f t="shared" si="59"/>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57"/>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58"/>
        <v>0</v>
      </c>
      <c r="AB748" s="228" t="str">
        <f t="shared" si="59"/>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57"/>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58"/>
        <v>0</v>
      </c>
      <c r="AB749" s="228" t="str">
        <f t="shared" si="59"/>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57"/>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58"/>
        <v>0</v>
      </c>
      <c r="AB750" s="228" t="str">
        <f t="shared" si="59"/>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57"/>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58"/>
        <v>0</v>
      </c>
      <c r="AB751" s="228" t="str">
        <f t="shared" si="59"/>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57"/>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58"/>
        <v>0</v>
      </c>
      <c r="AB752" s="228" t="str">
        <f t="shared" si="59"/>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57"/>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58"/>
        <v>0</v>
      </c>
      <c r="AB753" s="228" t="str">
        <f t="shared" si="59"/>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57"/>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58"/>
        <v>0</v>
      </c>
      <c r="AB754" s="228" t="str">
        <f t="shared" si="59"/>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57"/>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58"/>
        <v>0</v>
      </c>
      <c r="AB755" s="228" t="str">
        <f t="shared" si="59"/>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57"/>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58"/>
        <v>0</v>
      </c>
      <c r="AB756" s="228" t="str">
        <f t="shared" si="59"/>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57"/>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58"/>
        <v>0</v>
      </c>
      <c r="AB757" s="228" t="str">
        <f t="shared" si="59"/>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57"/>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58"/>
        <v>0</v>
      </c>
      <c r="AB758" s="228" t="str">
        <f t="shared" si="59"/>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57"/>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58"/>
        <v>0</v>
      </c>
      <c r="AB759" s="228" t="str">
        <f t="shared" si="59"/>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57"/>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58"/>
        <v>0</v>
      </c>
      <c r="AB760" s="228" t="str">
        <f t="shared" si="59"/>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57"/>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58"/>
        <v>0</v>
      </c>
      <c r="AB761" s="228" t="str">
        <f t="shared" si="59"/>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57"/>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58"/>
        <v>0</v>
      </c>
      <c r="AB762" s="228" t="str">
        <f t="shared" si="59"/>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60">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61">IF(AND(C763="Smelter not listed",OR(LEN(D763)=0,LEN(E763)=0)),1,0)</f>
        <v>0</v>
      </c>
      <c r="AB763" s="228" t="str">
        <f t="shared" ref="AB763" si="62">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63">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64">IF(AND(C764="Smelter not listed",OR(LEN(D764)=0,LEN(E764)=0)),1,0)</f>
        <v>0</v>
      </c>
      <c r="AB764" s="228" t="str">
        <f t="shared" ref="AB764:AB795" si="65">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63"/>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64"/>
        <v>0</v>
      </c>
      <c r="AB765" s="228" t="str">
        <f t="shared" si="65"/>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63"/>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64"/>
        <v>0</v>
      </c>
      <c r="AB766" s="228" t="str">
        <f t="shared" si="65"/>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63"/>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64"/>
        <v>0</v>
      </c>
      <c r="AB767" s="228" t="str">
        <f t="shared" si="65"/>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63"/>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64"/>
        <v>0</v>
      </c>
      <c r="AB768" s="228" t="str">
        <f t="shared" si="65"/>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63"/>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64"/>
        <v>0</v>
      </c>
      <c r="AB769" s="228" t="str">
        <f t="shared" si="65"/>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63"/>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64"/>
        <v>0</v>
      </c>
      <c r="AB770" s="228" t="str">
        <f t="shared" si="65"/>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63"/>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64"/>
        <v>0</v>
      </c>
      <c r="AB771" s="228" t="str">
        <f t="shared" si="65"/>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63"/>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64"/>
        <v>0</v>
      </c>
      <c r="AB772" s="228" t="str">
        <f t="shared" si="65"/>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63"/>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64"/>
        <v>0</v>
      </c>
      <c r="AB773" s="228" t="str">
        <f t="shared" si="65"/>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63"/>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64"/>
        <v>0</v>
      </c>
      <c r="AB774" s="228" t="str">
        <f t="shared" si="65"/>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63"/>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64"/>
        <v>0</v>
      </c>
      <c r="AB775" s="228" t="str">
        <f t="shared" si="65"/>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63"/>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64"/>
        <v>0</v>
      </c>
      <c r="AB776" s="228" t="str">
        <f t="shared" si="65"/>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63"/>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64"/>
        <v>0</v>
      </c>
      <c r="AB777" s="228" t="str">
        <f t="shared" si="65"/>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63"/>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64"/>
        <v>0</v>
      </c>
      <c r="AB778" s="228" t="str">
        <f t="shared" si="65"/>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63"/>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64"/>
        <v>0</v>
      </c>
      <c r="AB779" s="228" t="str">
        <f t="shared" si="65"/>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63"/>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64"/>
        <v>0</v>
      </c>
      <c r="AB780" s="228" t="str">
        <f t="shared" si="65"/>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63"/>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64"/>
        <v>0</v>
      </c>
      <c r="AB781" s="228" t="str">
        <f t="shared" si="65"/>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63"/>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64"/>
        <v>0</v>
      </c>
      <c r="AB782" s="228" t="str">
        <f t="shared" si="65"/>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63"/>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64"/>
        <v>0</v>
      </c>
      <c r="AB783" s="228" t="str">
        <f t="shared" si="65"/>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63"/>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64"/>
        <v>0</v>
      </c>
      <c r="AB784" s="228" t="str">
        <f t="shared" si="65"/>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63"/>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64"/>
        <v>0</v>
      </c>
      <c r="AB785" s="228" t="str">
        <f t="shared" si="65"/>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63"/>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64"/>
        <v>0</v>
      </c>
      <c r="AB786" s="228" t="str">
        <f t="shared" si="65"/>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63"/>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64"/>
        <v>0</v>
      </c>
      <c r="AB787" s="228" t="str">
        <f t="shared" si="65"/>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63"/>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64"/>
        <v>0</v>
      </c>
      <c r="AB788" s="228" t="str">
        <f t="shared" si="65"/>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63"/>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64"/>
        <v>0</v>
      </c>
      <c r="AB789" s="228" t="str">
        <f t="shared" si="65"/>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63"/>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64"/>
        <v>0</v>
      </c>
      <c r="AB790" s="228" t="str">
        <f t="shared" si="65"/>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63"/>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64"/>
        <v>0</v>
      </c>
      <c r="AB791" s="228" t="str">
        <f t="shared" si="65"/>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63"/>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64"/>
        <v>0</v>
      </c>
      <c r="AB792" s="228" t="str">
        <f t="shared" si="65"/>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63"/>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64"/>
        <v>0</v>
      </c>
      <c r="AB793" s="228" t="str">
        <f t="shared" si="65"/>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63"/>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64"/>
        <v>0</v>
      </c>
      <c r="AB794" s="228" t="str">
        <f t="shared" si="65"/>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63"/>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64"/>
        <v>0</v>
      </c>
      <c r="AB795" s="228" t="str">
        <f t="shared" si="65"/>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66">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67">IF(AND(C796="Smelter not listed",OR(LEN(D796)=0,LEN(E796)=0)),1,0)</f>
        <v>0</v>
      </c>
      <c r="AB796" s="228" t="str">
        <f t="shared" ref="AB796:AB826" si="68">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66"/>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67"/>
        <v>0</v>
      </c>
      <c r="AB797" s="228" t="str">
        <f t="shared" si="68"/>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66"/>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67"/>
        <v>0</v>
      </c>
      <c r="AB798" s="228" t="str">
        <f t="shared" si="68"/>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66"/>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67"/>
        <v>0</v>
      </c>
      <c r="AB799" s="228" t="str">
        <f t="shared" si="68"/>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66"/>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67"/>
        <v>0</v>
      </c>
      <c r="AB800" s="228" t="str">
        <f t="shared" si="68"/>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66"/>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67"/>
        <v>0</v>
      </c>
      <c r="AB801" s="228" t="str">
        <f t="shared" si="68"/>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66"/>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67"/>
        <v>0</v>
      </c>
      <c r="AB802" s="228" t="str">
        <f t="shared" si="68"/>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66"/>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67"/>
        <v>0</v>
      </c>
      <c r="AB803" s="228" t="str">
        <f t="shared" si="68"/>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66"/>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67"/>
        <v>0</v>
      </c>
      <c r="AB804" s="228" t="str">
        <f t="shared" si="68"/>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66"/>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67"/>
        <v>0</v>
      </c>
      <c r="AB805" s="228" t="str">
        <f t="shared" si="68"/>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66"/>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67"/>
        <v>0</v>
      </c>
      <c r="AB806" s="228" t="str">
        <f t="shared" si="68"/>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66"/>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67"/>
        <v>0</v>
      </c>
      <c r="AB807" s="228" t="str">
        <f t="shared" si="68"/>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66"/>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67"/>
        <v>0</v>
      </c>
      <c r="AB808" s="228" t="str">
        <f t="shared" si="68"/>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66"/>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67"/>
        <v>0</v>
      </c>
      <c r="AB809" s="228" t="str">
        <f t="shared" si="68"/>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66"/>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67"/>
        <v>0</v>
      </c>
      <c r="AB810" s="228" t="str">
        <f t="shared" si="68"/>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66"/>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67"/>
        <v>0</v>
      </c>
      <c r="AB811" s="228" t="str">
        <f t="shared" si="68"/>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66"/>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67"/>
        <v>0</v>
      </c>
      <c r="AB812" s="228" t="str">
        <f t="shared" si="68"/>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66"/>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67"/>
        <v>0</v>
      </c>
      <c r="AB813" s="228" t="str">
        <f t="shared" si="68"/>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66"/>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67"/>
        <v>0</v>
      </c>
      <c r="AB814" s="228" t="str">
        <f t="shared" si="68"/>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66"/>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67"/>
        <v>0</v>
      </c>
      <c r="AB815" s="228" t="str">
        <f t="shared" si="68"/>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66"/>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67"/>
        <v>0</v>
      </c>
      <c r="AB816" s="228" t="str">
        <f t="shared" si="68"/>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66"/>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67"/>
        <v>0</v>
      </c>
      <c r="AB817" s="228" t="str">
        <f t="shared" si="68"/>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66"/>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67"/>
        <v>0</v>
      </c>
      <c r="AB818" s="228" t="str">
        <f t="shared" si="68"/>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66"/>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67"/>
        <v>0</v>
      </c>
      <c r="AB819" s="228" t="str">
        <f t="shared" si="68"/>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66"/>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67"/>
        <v>0</v>
      </c>
      <c r="AB820" s="228" t="str">
        <f t="shared" si="68"/>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66"/>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67"/>
        <v>0</v>
      </c>
      <c r="AB821" s="228" t="str">
        <f t="shared" si="68"/>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66"/>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67"/>
        <v>0</v>
      </c>
      <c r="AB822" s="228" t="str">
        <f t="shared" si="68"/>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66"/>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67"/>
        <v>0</v>
      </c>
      <c r="AB823" s="228" t="str">
        <f t="shared" si="68"/>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66"/>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67"/>
        <v>0</v>
      </c>
      <c r="AB824" s="228" t="str">
        <f t="shared" si="68"/>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66"/>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67"/>
        <v>0</v>
      </c>
      <c r="AB825" s="228" t="str">
        <f t="shared" si="68"/>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66"/>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67"/>
        <v>0</v>
      </c>
      <c r="AB826" s="228" t="str">
        <f t="shared" si="68"/>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69">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70">IF(AND(C827="Smelter not listed",OR(LEN(D827)=0,LEN(E827)=0)),1,0)</f>
        <v>0</v>
      </c>
      <c r="AB827" s="228" t="str">
        <f t="shared" ref="AB827" si="71">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72">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73">IF(AND(C828="Smelter not listed",OR(LEN(D828)=0,LEN(E828)=0)),1,0)</f>
        <v>0</v>
      </c>
      <c r="AB828" s="228" t="str">
        <f t="shared" ref="AB828:AB859" si="74">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72"/>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73"/>
        <v>0</v>
      </c>
      <c r="AB829" s="228" t="str">
        <f t="shared" si="74"/>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72"/>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73"/>
        <v>0</v>
      </c>
      <c r="AB830" s="228" t="str">
        <f t="shared" si="74"/>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72"/>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73"/>
        <v>0</v>
      </c>
      <c r="AB831" s="228" t="str">
        <f t="shared" si="74"/>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72"/>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73"/>
        <v>0</v>
      </c>
      <c r="AB832" s="228" t="str">
        <f t="shared" si="74"/>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72"/>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73"/>
        <v>0</v>
      </c>
      <c r="AB833" s="228" t="str">
        <f t="shared" si="74"/>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72"/>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73"/>
        <v>0</v>
      </c>
      <c r="AB834" s="228" t="str">
        <f t="shared" si="74"/>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72"/>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73"/>
        <v>0</v>
      </c>
      <c r="AB835" s="228" t="str">
        <f t="shared" si="74"/>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72"/>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73"/>
        <v>0</v>
      </c>
      <c r="AB836" s="228" t="str">
        <f t="shared" si="74"/>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72"/>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73"/>
        <v>0</v>
      </c>
      <c r="AB837" s="228" t="str">
        <f t="shared" si="74"/>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72"/>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73"/>
        <v>0</v>
      </c>
      <c r="AB838" s="228" t="str">
        <f t="shared" si="74"/>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72"/>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73"/>
        <v>0</v>
      </c>
      <c r="AB839" s="228" t="str">
        <f t="shared" si="74"/>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72"/>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73"/>
        <v>0</v>
      </c>
      <c r="AB840" s="228" t="str">
        <f t="shared" si="74"/>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72"/>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73"/>
        <v>0</v>
      </c>
      <c r="AB841" s="228" t="str">
        <f t="shared" si="74"/>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72"/>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73"/>
        <v>0</v>
      </c>
      <c r="AB842" s="228" t="str">
        <f t="shared" si="74"/>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72"/>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73"/>
        <v>0</v>
      </c>
      <c r="AB843" s="228" t="str">
        <f t="shared" si="74"/>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72"/>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73"/>
        <v>0</v>
      </c>
      <c r="AB844" s="228" t="str">
        <f t="shared" si="74"/>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72"/>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73"/>
        <v>0</v>
      </c>
      <c r="AB845" s="228" t="str">
        <f t="shared" si="74"/>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72"/>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73"/>
        <v>0</v>
      </c>
      <c r="AB846" s="228" t="str">
        <f t="shared" si="74"/>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72"/>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73"/>
        <v>0</v>
      </c>
      <c r="AB847" s="228" t="str">
        <f t="shared" si="74"/>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72"/>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73"/>
        <v>0</v>
      </c>
      <c r="AB848" s="228" t="str">
        <f t="shared" si="74"/>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72"/>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73"/>
        <v>0</v>
      </c>
      <c r="AB849" s="228" t="str">
        <f t="shared" si="74"/>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72"/>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73"/>
        <v>0</v>
      </c>
      <c r="AB850" s="228" t="str">
        <f t="shared" si="74"/>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72"/>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73"/>
        <v>0</v>
      </c>
      <c r="AB851" s="228" t="str">
        <f t="shared" si="74"/>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72"/>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73"/>
        <v>0</v>
      </c>
      <c r="AB852" s="228" t="str">
        <f t="shared" si="74"/>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72"/>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73"/>
        <v>0</v>
      </c>
      <c r="AB853" s="228" t="str">
        <f t="shared" si="74"/>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72"/>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73"/>
        <v>0</v>
      </c>
      <c r="AB854" s="228" t="str">
        <f t="shared" si="74"/>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72"/>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73"/>
        <v>0</v>
      </c>
      <c r="AB855" s="228" t="str">
        <f t="shared" si="74"/>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72"/>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73"/>
        <v>0</v>
      </c>
      <c r="AB856" s="228" t="str">
        <f t="shared" si="74"/>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72"/>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73"/>
        <v>0</v>
      </c>
      <c r="AB857" s="228" t="str">
        <f t="shared" si="74"/>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72"/>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73"/>
        <v>0</v>
      </c>
      <c r="AB858" s="228" t="str">
        <f t="shared" si="74"/>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72"/>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73"/>
        <v>0</v>
      </c>
      <c r="AB859" s="228" t="str">
        <f t="shared" si="74"/>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75">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76">IF(AND(C860="Smelter not listed",OR(LEN(D860)=0,LEN(E860)=0)),1,0)</f>
        <v>0</v>
      </c>
      <c r="AB860" s="228" t="str">
        <f t="shared" ref="AB860:AB890" si="77">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75"/>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76"/>
        <v>0</v>
      </c>
      <c r="AB861" s="228" t="str">
        <f t="shared" si="77"/>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75"/>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76"/>
        <v>0</v>
      </c>
      <c r="AB862" s="228" t="str">
        <f t="shared" si="77"/>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75"/>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76"/>
        <v>0</v>
      </c>
      <c r="AB863" s="228" t="str">
        <f t="shared" si="77"/>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75"/>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76"/>
        <v>0</v>
      </c>
      <c r="AB864" s="228" t="str">
        <f t="shared" si="77"/>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75"/>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76"/>
        <v>0</v>
      </c>
      <c r="AB865" s="228" t="str">
        <f t="shared" si="77"/>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75"/>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76"/>
        <v>0</v>
      </c>
      <c r="AB866" s="228" t="str">
        <f t="shared" si="77"/>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75"/>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76"/>
        <v>0</v>
      </c>
      <c r="AB867" s="228" t="str">
        <f t="shared" si="77"/>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75"/>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76"/>
        <v>0</v>
      </c>
      <c r="AB868" s="228" t="str">
        <f t="shared" si="77"/>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75"/>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76"/>
        <v>0</v>
      </c>
      <c r="AB869" s="228" t="str">
        <f t="shared" si="77"/>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75"/>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76"/>
        <v>0</v>
      </c>
      <c r="AB870" s="228" t="str">
        <f t="shared" si="77"/>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75"/>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76"/>
        <v>0</v>
      </c>
      <c r="AB871" s="228" t="str">
        <f t="shared" si="77"/>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75"/>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76"/>
        <v>0</v>
      </c>
      <c r="AB872" s="228" t="str">
        <f t="shared" si="77"/>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75"/>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76"/>
        <v>0</v>
      </c>
      <c r="AB873" s="228" t="str">
        <f t="shared" si="77"/>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75"/>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76"/>
        <v>0</v>
      </c>
      <c r="AB874" s="228" t="str">
        <f t="shared" si="77"/>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75"/>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76"/>
        <v>0</v>
      </c>
      <c r="AB875" s="228" t="str">
        <f t="shared" si="77"/>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75"/>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76"/>
        <v>0</v>
      </c>
      <c r="AB876" s="228" t="str">
        <f t="shared" si="77"/>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75"/>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76"/>
        <v>0</v>
      </c>
      <c r="AB877" s="228" t="str">
        <f t="shared" si="77"/>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75"/>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76"/>
        <v>0</v>
      </c>
      <c r="AB878" s="228" t="str">
        <f t="shared" si="77"/>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75"/>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76"/>
        <v>0</v>
      </c>
      <c r="AB879" s="228" t="str">
        <f t="shared" si="77"/>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75"/>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76"/>
        <v>0</v>
      </c>
      <c r="AB880" s="228" t="str">
        <f t="shared" si="77"/>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75"/>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76"/>
        <v>0</v>
      </c>
      <c r="AB881" s="228" t="str">
        <f t="shared" si="77"/>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75"/>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76"/>
        <v>0</v>
      </c>
      <c r="AB882" s="228" t="str">
        <f t="shared" si="77"/>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75"/>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76"/>
        <v>0</v>
      </c>
      <c r="AB883" s="228" t="str">
        <f t="shared" si="77"/>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75"/>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76"/>
        <v>0</v>
      </c>
      <c r="AB884" s="228" t="str">
        <f t="shared" si="77"/>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75"/>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76"/>
        <v>0</v>
      </c>
      <c r="AB885" s="228" t="str">
        <f t="shared" si="77"/>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75"/>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76"/>
        <v>0</v>
      </c>
      <c r="AB886" s="228" t="str">
        <f t="shared" si="77"/>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75"/>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76"/>
        <v>0</v>
      </c>
      <c r="AB887" s="228" t="str">
        <f t="shared" si="77"/>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75"/>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76"/>
        <v>0</v>
      </c>
      <c r="AB888" s="228" t="str">
        <f t="shared" si="77"/>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75"/>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76"/>
        <v>0</v>
      </c>
      <c r="AB889" s="228" t="str">
        <f t="shared" si="77"/>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75"/>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76"/>
        <v>0</v>
      </c>
      <c r="AB890" s="228" t="str">
        <f t="shared" si="77"/>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78">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79">IF(AND(C891="Smelter not listed",OR(LEN(D891)=0,LEN(E891)=0)),1,0)</f>
        <v>0</v>
      </c>
      <c r="AB891" s="228" t="str">
        <f t="shared" ref="AB891" si="80">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81">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82">IF(AND(C892="Smelter not listed",OR(LEN(D892)=0,LEN(E892)=0)),1,0)</f>
        <v>0</v>
      </c>
      <c r="AB892" s="228" t="str">
        <f t="shared" ref="AB892:AB923" si="83">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81"/>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82"/>
        <v>0</v>
      </c>
      <c r="AB893" s="228" t="str">
        <f t="shared" si="83"/>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81"/>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82"/>
        <v>0</v>
      </c>
      <c r="AB894" s="228" t="str">
        <f t="shared" si="83"/>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81"/>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82"/>
        <v>0</v>
      </c>
      <c r="AB895" s="228" t="str">
        <f t="shared" si="83"/>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81"/>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82"/>
        <v>0</v>
      </c>
      <c r="AB896" s="228" t="str">
        <f t="shared" si="83"/>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81"/>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82"/>
        <v>0</v>
      </c>
      <c r="AB897" s="228" t="str">
        <f t="shared" si="83"/>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81"/>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82"/>
        <v>0</v>
      </c>
      <c r="AB898" s="228" t="str">
        <f t="shared" si="83"/>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81"/>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82"/>
        <v>0</v>
      </c>
      <c r="AB899" s="228" t="str">
        <f t="shared" si="83"/>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81"/>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82"/>
        <v>0</v>
      </c>
      <c r="AB900" s="228" t="str">
        <f t="shared" si="83"/>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81"/>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82"/>
        <v>0</v>
      </c>
      <c r="AB901" s="228" t="str">
        <f t="shared" si="83"/>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81"/>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82"/>
        <v>0</v>
      </c>
      <c r="AB902" s="228" t="str">
        <f t="shared" si="83"/>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81"/>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82"/>
        <v>0</v>
      </c>
      <c r="AB903" s="228" t="str">
        <f t="shared" si="83"/>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81"/>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82"/>
        <v>0</v>
      </c>
      <c r="AB904" s="228" t="str">
        <f t="shared" si="83"/>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81"/>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82"/>
        <v>0</v>
      </c>
      <c r="AB905" s="228" t="str">
        <f t="shared" si="83"/>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81"/>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82"/>
        <v>0</v>
      </c>
      <c r="AB906" s="228" t="str">
        <f t="shared" si="83"/>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81"/>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82"/>
        <v>0</v>
      </c>
      <c r="AB907" s="228" t="str">
        <f t="shared" si="83"/>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81"/>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82"/>
        <v>0</v>
      </c>
      <c r="AB908" s="228" t="str">
        <f t="shared" si="83"/>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81"/>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82"/>
        <v>0</v>
      </c>
      <c r="AB909" s="228" t="str">
        <f t="shared" si="83"/>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81"/>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82"/>
        <v>0</v>
      </c>
      <c r="AB910" s="228" t="str">
        <f t="shared" si="83"/>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81"/>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82"/>
        <v>0</v>
      </c>
      <c r="AB911" s="228" t="str">
        <f t="shared" si="83"/>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81"/>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82"/>
        <v>0</v>
      </c>
      <c r="AB912" s="228" t="str">
        <f t="shared" si="83"/>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81"/>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82"/>
        <v>0</v>
      </c>
      <c r="AB913" s="228" t="str">
        <f t="shared" si="83"/>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81"/>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82"/>
        <v>0</v>
      </c>
      <c r="AB914" s="228" t="str">
        <f t="shared" si="83"/>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81"/>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82"/>
        <v>0</v>
      </c>
      <c r="AB915" s="228" t="str">
        <f t="shared" si="83"/>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81"/>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82"/>
        <v>0</v>
      </c>
      <c r="AB916" s="228" t="str">
        <f t="shared" si="83"/>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81"/>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82"/>
        <v>0</v>
      </c>
      <c r="AB917" s="228" t="str">
        <f t="shared" si="83"/>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81"/>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82"/>
        <v>0</v>
      </c>
      <c r="AB918" s="228" t="str">
        <f t="shared" si="83"/>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81"/>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82"/>
        <v>0</v>
      </c>
      <c r="AB919" s="228" t="str">
        <f t="shared" si="83"/>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81"/>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82"/>
        <v>0</v>
      </c>
      <c r="AB920" s="228" t="str">
        <f t="shared" si="83"/>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81"/>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82"/>
        <v>0</v>
      </c>
      <c r="AB921" s="228" t="str">
        <f t="shared" si="83"/>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81"/>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82"/>
        <v>0</v>
      </c>
      <c r="AB922" s="228" t="str">
        <f t="shared" si="83"/>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81"/>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82"/>
        <v>0</v>
      </c>
      <c r="AB923" s="228" t="str">
        <f t="shared" si="83"/>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84">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85">IF(AND(C924="Smelter not listed",OR(LEN(D924)=0,LEN(E924)=0)),1,0)</f>
        <v>0</v>
      </c>
      <c r="AB924" s="228" t="str">
        <f t="shared" ref="AB924:AB954" si="86">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84"/>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85"/>
        <v>0</v>
      </c>
      <c r="AB925" s="228" t="str">
        <f t="shared" si="86"/>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84"/>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85"/>
        <v>0</v>
      </c>
      <c r="AB926" s="228" t="str">
        <f t="shared" si="86"/>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84"/>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85"/>
        <v>0</v>
      </c>
      <c r="AB927" s="228" t="str">
        <f t="shared" si="86"/>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84"/>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85"/>
        <v>0</v>
      </c>
      <c r="AB928" s="228" t="str">
        <f t="shared" si="86"/>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84"/>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85"/>
        <v>0</v>
      </c>
      <c r="AB929" s="228" t="str">
        <f t="shared" si="86"/>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84"/>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85"/>
        <v>0</v>
      </c>
      <c r="AB930" s="228" t="str">
        <f t="shared" si="86"/>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84"/>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85"/>
        <v>0</v>
      </c>
      <c r="AB931" s="228" t="str">
        <f t="shared" si="86"/>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84"/>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85"/>
        <v>0</v>
      </c>
      <c r="AB932" s="228" t="str">
        <f t="shared" si="86"/>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84"/>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85"/>
        <v>0</v>
      </c>
      <c r="AB933" s="228" t="str">
        <f t="shared" si="86"/>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84"/>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85"/>
        <v>0</v>
      </c>
      <c r="AB934" s="228" t="str">
        <f t="shared" si="86"/>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84"/>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85"/>
        <v>0</v>
      </c>
      <c r="AB935" s="228" t="str">
        <f t="shared" si="86"/>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84"/>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85"/>
        <v>0</v>
      </c>
      <c r="AB936" s="228" t="str">
        <f t="shared" si="86"/>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84"/>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85"/>
        <v>0</v>
      </c>
      <c r="AB937" s="228" t="str">
        <f t="shared" si="86"/>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84"/>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85"/>
        <v>0</v>
      </c>
      <c r="AB938" s="228" t="str">
        <f t="shared" si="86"/>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84"/>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85"/>
        <v>0</v>
      </c>
      <c r="AB939" s="228" t="str">
        <f t="shared" si="86"/>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84"/>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85"/>
        <v>0</v>
      </c>
      <c r="AB940" s="228" t="str">
        <f t="shared" si="86"/>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84"/>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85"/>
        <v>0</v>
      </c>
      <c r="AB941" s="228" t="str">
        <f t="shared" si="86"/>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84"/>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85"/>
        <v>0</v>
      </c>
      <c r="AB942" s="228" t="str">
        <f t="shared" si="86"/>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84"/>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85"/>
        <v>0</v>
      </c>
      <c r="AB943" s="228" t="str">
        <f t="shared" si="86"/>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84"/>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85"/>
        <v>0</v>
      </c>
      <c r="AB944" s="228" t="str">
        <f t="shared" si="86"/>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84"/>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85"/>
        <v>0</v>
      </c>
      <c r="AB945" s="228" t="str">
        <f t="shared" si="86"/>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84"/>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85"/>
        <v>0</v>
      </c>
      <c r="AB946" s="228" t="str">
        <f t="shared" si="86"/>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84"/>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85"/>
        <v>0</v>
      </c>
      <c r="AB947" s="228" t="str">
        <f t="shared" si="86"/>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84"/>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85"/>
        <v>0</v>
      </c>
      <c r="AB948" s="228" t="str">
        <f t="shared" si="86"/>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84"/>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85"/>
        <v>0</v>
      </c>
      <c r="AB949" s="228" t="str">
        <f t="shared" si="86"/>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84"/>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85"/>
        <v>0</v>
      </c>
      <c r="AB950" s="228" t="str">
        <f t="shared" si="86"/>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84"/>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85"/>
        <v>0</v>
      </c>
      <c r="AB951" s="228" t="str">
        <f t="shared" si="86"/>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84"/>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85"/>
        <v>0</v>
      </c>
      <c r="AB952" s="228" t="str">
        <f t="shared" si="86"/>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84"/>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85"/>
        <v>0</v>
      </c>
      <c r="AB953" s="228" t="str">
        <f t="shared" si="86"/>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84"/>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85"/>
        <v>0</v>
      </c>
      <c r="AB954" s="228" t="str">
        <f t="shared" si="86"/>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87">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88">IF(AND(C955="Smelter not listed",OR(LEN(D955)=0,LEN(E955)=0)),1,0)</f>
        <v>0</v>
      </c>
      <c r="AB955" s="228" t="str">
        <f t="shared" ref="AB955" si="89">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90">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91">IF(AND(C956="Smelter not listed",OR(LEN(D956)=0,LEN(E956)=0)),1,0)</f>
        <v>0</v>
      </c>
      <c r="AB956" s="228" t="str">
        <f t="shared" ref="AB956:AB987" si="92">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90"/>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91"/>
        <v>0</v>
      </c>
      <c r="AB957" s="228" t="str">
        <f t="shared" si="92"/>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90"/>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91"/>
        <v>0</v>
      </c>
      <c r="AB958" s="228" t="str">
        <f t="shared" si="92"/>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90"/>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91"/>
        <v>0</v>
      </c>
      <c r="AB959" s="228" t="str">
        <f t="shared" si="92"/>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90"/>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91"/>
        <v>0</v>
      </c>
      <c r="AB960" s="228" t="str">
        <f t="shared" si="92"/>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90"/>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91"/>
        <v>0</v>
      </c>
      <c r="AB961" s="228" t="str">
        <f t="shared" si="92"/>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90"/>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91"/>
        <v>0</v>
      </c>
      <c r="AB962" s="228" t="str">
        <f t="shared" si="92"/>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90"/>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91"/>
        <v>0</v>
      </c>
      <c r="AB963" s="228" t="str">
        <f t="shared" si="92"/>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90"/>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91"/>
        <v>0</v>
      </c>
      <c r="AB964" s="228" t="str">
        <f t="shared" si="92"/>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90"/>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91"/>
        <v>0</v>
      </c>
      <c r="AB965" s="228" t="str">
        <f t="shared" si="92"/>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90"/>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91"/>
        <v>0</v>
      </c>
      <c r="AB966" s="228" t="str">
        <f t="shared" si="92"/>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90"/>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91"/>
        <v>0</v>
      </c>
      <c r="AB967" s="228" t="str">
        <f t="shared" si="92"/>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90"/>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91"/>
        <v>0</v>
      </c>
      <c r="AB968" s="228" t="str">
        <f t="shared" si="92"/>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90"/>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91"/>
        <v>0</v>
      </c>
      <c r="AB969" s="228" t="str">
        <f t="shared" si="92"/>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90"/>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91"/>
        <v>0</v>
      </c>
      <c r="AB970" s="228" t="str">
        <f t="shared" si="92"/>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90"/>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91"/>
        <v>0</v>
      </c>
      <c r="AB971" s="228" t="str">
        <f t="shared" si="92"/>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90"/>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91"/>
        <v>0</v>
      </c>
      <c r="AB972" s="228" t="str">
        <f t="shared" si="92"/>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90"/>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91"/>
        <v>0</v>
      </c>
      <c r="AB973" s="228" t="str">
        <f t="shared" si="92"/>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90"/>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91"/>
        <v>0</v>
      </c>
      <c r="AB974" s="228" t="str">
        <f t="shared" si="92"/>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90"/>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91"/>
        <v>0</v>
      </c>
      <c r="AB975" s="228" t="str">
        <f t="shared" si="92"/>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90"/>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91"/>
        <v>0</v>
      </c>
      <c r="AB976" s="228" t="str">
        <f t="shared" si="92"/>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90"/>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91"/>
        <v>0</v>
      </c>
      <c r="AB977" s="228" t="str">
        <f t="shared" si="92"/>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90"/>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91"/>
        <v>0</v>
      </c>
      <c r="AB978" s="228" t="str">
        <f t="shared" si="92"/>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90"/>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91"/>
        <v>0</v>
      </c>
      <c r="AB979" s="228" t="str">
        <f t="shared" si="92"/>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90"/>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91"/>
        <v>0</v>
      </c>
      <c r="AB980" s="228" t="str">
        <f t="shared" si="92"/>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90"/>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91"/>
        <v>0</v>
      </c>
      <c r="AB981" s="228" t="str">
        <f t="shared" si="92"/>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90"/>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91"/>
        <v>0</v>
      </c>
      <c r="AB982" s="228" t="str">
        <f t="shared" si="92"/>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90"/>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91"/>
        <v>0</v>
      </c>
      <c r="AB983" s="228" t="str">
        <f t="shared" si="92"/>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90"/>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91"/>
        <v>0</v>
      </c>
      <c r="AB984" s="228" t="str">
        <f t="shared" si="92"/>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90"/>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91"/>
        <v>0</v>
      </c>
      <c r="AB985" s="228" t="str">
        <f t="shared" si="92"/>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90"/>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91"/>
        <v>0</v>
      </c>
      <c r="AB986" s="228" t="str">
        <f t="shared" si="92"/>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90"/>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91"/>
        <v>0</v>
      </c>
      <c r="AB987" s="228" t="str">
        <f t="shared" si="92"/>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93">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94">IF(AND(C988="Smelter not listed",OR(LEN(D988)=0,LEN(E988)=0)),1,0)</f>
        <v>0</v>
      </c>
      <c r="AB988" s="228" t="str">
        <f t="shared" ref="AB988:AB1018" si="95">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93"/>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94"/>
        <v>0</v>
      </c>
      <c r="AB989" s="228" t="str">
        <f t="shared" si="95"/>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93"/>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94"/>
        <v>0</v>
      </c>
      <c r="AB990" s="228" t="str">
        <f t="shared" si="95"/>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93"/>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94"/>
        <v>0</v>
      </c>
      <c r="AB991" s="228" t="str">
        <f t="shared" si="95"/>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93"/>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94"/>
        <v>0</v>
      </c>
      <c r="AB992" s="228" t="str">
        <f t="shared" si="95"/>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93"/>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94"/>
        <v>0</v>
      </c>
      <c r="AB993" s="228" t="str">
        <f t="shared" si="95"/>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93"/>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94"/>
        <v>0</v>
      </c>
      <c r="AB994" s="228" t="str">
        <f t="shared" si="95"/>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93"/>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94"/>
        <v>0</v>
      </c>
      <c r="AB995" s="228" t="str">
        <f t="shared" si="95"/>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93"/>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94"/>
        <v>0</v>
      </c>
      <c r="AB996" s="228" t="str">
        <f t="shared" si="95"/>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93"/>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94"/>
        <v>0</v>
      </c>
      <c r="AB997" s="228" t="str">
        <f t="shared" si="95"/>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93"/>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94"/>
        <v>0</v>
      </c>
      <c r="AB998" s="228" t="str">
        <f t="shared" si="95"/>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93"/>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94"/>
        <v>0</v>
      </c>
      <c r="AB999" s="228" t="str">
        <f t="shared" si="95"/>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93"/>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94"/>
        <v>0</v>
      </c>
      <c r="AB1000" s="228" t="str">
        <f t="shared" si="95"/>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93"/>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94"/>
        <v>0</v>
      </c>
      <c r="AB1001" s="228" t="str">
        <f t="shared" si="95"/>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93"/>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94"/>
        <v>0</v>
      </c>
      <c r="AB1002" s="228" t="str">
        <f t="shared" si="95"/>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93"/>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94"/>
        <v>0</v>
      </c>
      <c r="AB1003" s="228" t="str">
        <f t="shared" si="95"/>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93"/>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94"/>
        <v>0</v>
      </c>
      <c r="AB1004" s="228" t="str">
        <f t="shared" si="95"/>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93"/>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94"/>
        <v>0</v>
      </c>
      <c r="AB1005" s="228" t="str">
        <f t="shared" si="95"/>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93"/>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94"/>
        <v>0</v>
      </c>
      <c r="AB1006" s="228" t="str">
        <f t="shared" si="95"/>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93"/>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94"/>
        <v>0</v>
      </c>
      <c r="AB1007" s="228" t="str">
        <f t="shared" si="95"/>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93"/>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94"/>
        <v>0</v>
      </c>
      <c r="AB1008" s="228" t="str">
        <f t="shared" si="95"/>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93"/>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94"/>
        <v>0</v>
      </c>
      <c r="AB1009" s="228" t="str">
        <f t="shared" si="95"/>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93"/>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94"/>
        <v>0</v>
      </c>
      <c r="AB1010" s="228" t="str">
        <f t="shared" si="95"/>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93"/>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94"/>
        <v>0</v>
      </c>
      <c r="AB1011" s="228" t="str">
        <f t="shared" si="95"/>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93"/>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94"/>
        <v>0</v>
      </c>
      <c r="AB1012" s="228" t="str">
        <f t="shared" si="95"/>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93"/>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94"/>
        <v>0</v>
      </c>
      <c r="AB1013" s="228" t="str">
        <f t="shared" si="95"/>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93"/>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94"/>
        <v>0</v>
      </c>
      <c r="AB1014" s="228" t="str">
        <f t="shared" si="95"/>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93"/>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94"/>
        <v>0</v>
      </c>
      <c r="AB1015" s="228" t="str">
        <f t="shared" si="95"/>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93"/>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94"/>
        <v>0</v>
      </c>
      <c r="AB1016" s="228" t="str">
        <f t="shared" si="95"/>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93"/>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94"/>
        <v>0</v>
      </c>
      <c r="AB1017" s="228" t="str">
        <f t="shared" si="95"/>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93"/>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94"/>
        <v>0</v>
      </c>
      <c r="AB1018" s="228" t="str">
        <f t="shared" si="95"/>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96">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97">IF(AND(C1019="Smelter not listed",OR(LEN(D1019)=0,LEN(E1019)=0)),1,0)</f>
        <v>0</v>
      </c>
      <c r="AB1019" s="228" t="str">
        <f t="shared" ref="AB1019" si="98">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99">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00">IF(AND(C1020="Smelter not listed",OR(LEN(D1020)=0,LEN(E1020)=0)),1,0)</f>
        <v>0</v>
      </c>
      <c r="AB1020" s="228" t="str">
        <f t="shared" ref="AB1020:AB1051" si="101">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99"/>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00"/>
        <v>0</v>
      </c>
      <c r="AB1021" s="228" t="str">
        <f t="shared" si="101"/>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99"/>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00"/>
        <v>0</v>
      </c>
      <c r="AB1022" s="228" t="str">
        <f t="shared" si="101"/>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99"/>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00"/>
        <v>0</v>
      </c>
      <c r="AB1023" s="228" t="str">
        <f t="shared" si="101"/>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99"/>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00"/>
        <v>0</v>
      </c>
      <c r="AB1024" s="228" t="str">
        <f t="shared" si="101"/>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99"/>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00"/>
        <v>0</v>
      </c>
      <c r="AB1025" s="228" t="str">
        <f t="shared" si="101"/>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99"/>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00"/>
        <v>0</v>
      </c>
      <c r="AB1026" s="228" t="str">
        <f t="shared" si="101"/>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99"/>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00"/>
        <v>0</v>
      </c>
      <c r="AB1027" s="228" t="str">
        <f t="shared" si="101"/>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99"/>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00"/>
        <v>0</v>
      </c>
      <c r="AB1028" s="228" t="str">
        <f t="shared" si="101"/>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99"/>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00"/>
        <v>0</v>
      </c>
      <c r="AB1029" s="228" t="str">
        <f t="shared" si="101"/>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99"/>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00"/>
        <v>0</v>
      </c>
      <c r="AB1030" s="228" t="str">
        <f t="shared" si="101"/>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99"/>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00"/>
        <v>0</v>
      </c>
      <c r="AB1031" s="228" t="str">
        <f t="shared" si="101"/>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99"/>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00"/>
        <v>0</v>
      </c>
      <c r="AB1032" s="228" t="str">
        <f t="shared" si="101"/>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99"/>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00"/>
        <v>0</v>
      </c>
      <c r="AB1033" s="228" t="str">
        <f t="shared" si="101"/>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99"/>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00"/>
        <v>0</v>
      </c>
      <c r="AB1034" s="228" t="str">
        <f t="shared" si="101"/>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99"/>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00"/>
        <v>0</v>
      </c>
      <c r="AB1035" s="228" t="str">
        <f t="shared" si="101"/>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99"/>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00"/>
        <v>0</v>
      </c>
      <c r="AB1036" s="228" t="str">
        <f t="shared" si="101"/>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99"/>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00"/>
        <v>0</v>
      </c>
      <c r="AB1037" s="228" t="str">
        <f t="shared" si="101"/>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99"/>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00"/>
        <v>0</v>
      </c>
      <c r="AB1038" s="228" t="str">
        <f t="shared" si="101"/>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99"/>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00"/>
        <v>0</v>
      </c>
      <c r="AB1039" s="228" t="str">
        <f t="shared" si="101"/>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99"/>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00"/>
        <v>0</v>
      </c>
      <c r="AB1040" s="228" t="str">
        <f t="shared" si="101"/>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99"/>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00"/>
        <v>0</v>
      </c>
      <c r="AB1041" s="228" t="str">
        <f t="shared" si="101"/>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99"/>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00"/>
        <v>0</v>
      </c>
      <c r="AB1042" s="228" t="str">
        <f t="shared" si="101"/>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99"/>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00"/>
        <v>0</v>
      </c>
      <c r="AB1043" s="228" t="str">
        <f t="shared" si="101"/>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99"/>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00"/>
        <v>0</v>
      </c>
      <c r="AB1044" s="228" t="str">
        <f t="shared" si="101"/>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99"/>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00"/>
        <v>0</v>
      </c>
      <c r="AB1045" s="228" t="str">
        <f t="shared" si="101"/>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99"/>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00"/>
        <v>0</v>
      </c>
      <c r="AB1046" s="228" t="str">
        <f t="shared" si="101"/>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99"/>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00"/>
        <v>0</v>
      </c>
      <c r="AB1047" s="228" t="str">
        <f t="shared" si="101"/>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99"/>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00"/>
        <v>0</v>
      </c>
      <c r="AB1048" s="228" t="str">
        <f t="shared" si="101"/>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99"/>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00"/>
        <v>0</v>
      </c>
      <c r="AB1049" s="228" t="str">
        <f t="shared" si="101"/>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99"/>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00"/>
        <v>0</v>
      </c>
      <c r="AB1050" s="228" t="str">
        <f t="shared" si="101"/>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99"/>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00"/>
        <v>0</v>
      </c>
      <c r="AB1051" s="228" t="str">
        <f t="shared" si="101"/>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02">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03">IF(AND(C1052="Smelter not listed",OR(LEN(D1052)=0,LEN(E1052)=0)),1,0)</f>
        <v>0</v>
      </c>
      <c r="AB1052" s="228" t="str">
        <f t="shared" ref="AB1052:AB1082" si="104">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02"/>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03"/>
        <v>0</v>
      </c>
      <c r="AB1053" s="228" t="str">
        <f t="shared" si="104"/>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02"/>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03"/>
        <v>0</v>
      </c>
      <c r="AB1054" s="228" t="str">
        <f t="shared" si="104"/>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02"/>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03"/>
        <v>0</v>
      </c>
      <c r="AB1055" s="228" t="str">
        <f t="shared" si="104"/>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02"/>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03"/>
        <v>0</v>
      </c>
      <c r="AB1056" s="228" t="str">
        <f t="shared" si="104"/>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02"/>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03"/>
        <v>0</v>
      </c>
      <c r="AB1057" s="228" t="str">
        <f t="shared" si="104"/>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02"/>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03"/>
        <v>0</v>
      </c>
      <c r="AB1058" s="228" t="str">
        <f t="shared" si="104"/>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02"/>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03"/>
        <v>0</v>
      </c>
      <c r="AB1059" s="228" t="str">
        <f t="shared" si="104"/>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02"/>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03"/>
        <v>0</v>
      </c>
      <c r="AB1060" s="228" t="str">
        <f t="shared" si="104"/>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02"/>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03"/>
        <v>0</v>
      </c>
      <c r="AB1061" s="228" t="str">
        <f t="shared" si="104"/>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02"/>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03"/>
        <v>0</v>
      </c>
      <c r="AB1062" s="228" t="str">
        <f t="shared" si="104"/>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02"/>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03"/>
        <v>0</v>
      </c>
      <c r="AB1063" s="228" t="str">
        <f t="shared" si="104"/>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02"/>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03"/>
        <v>0</v>
      </c>
      <c r="AB1064" s="228" t="str">
        <f t="shared" si="104"/>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02"/>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03"/>
        <v>0</v>
      </c>
      <c r="AB1065" s="228" t="str">
        <f t="shared" si="104"/>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02"/>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03"/>
        <v>0</v>
      </c>
      <c r="AB1066" s="228" t="str">
        <f t="shared" si="104"/>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02"/>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03"/>
        <v>0</v>
      </c>
      <c r="AB1067" s="228" t="str">
        <f t="shared" si="104"/>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02"/>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03"/>
        <v>0</v>
      </c>
      <c r="AB1068" s="228" t="str">
        <f t="shared" si="104"/>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02"/>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03"/>
        <v>0</v>
      </c>
      <c r="AB1069" s="228" t="str">
        <f t="shared" si="104"/>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02"/>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03"/>
        <v>0</v>
      </c>
      <c r="AB1070" s="228" t="str">
        <f t="shared" si="104"/>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02"/>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03"/>
        <v>0</v>
      </c>
      <c r="AB1071" s="228" t="str">
        <f t="shared" si="104"/>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02"/>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03"/>
        <v>0</v>
      </c>
      <c r="AB1072" s="228" t="str">
        <f t="shared" si="104"/>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02"/>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03"/>
        <v>0</v>
      </c>
      <c r="AB1073" s="228" t="str">
        <f t="shared" si="104"/>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02"/>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03"/>
        <v>0</v>
      </c>
      <c r="AB1074" s="228" t="str">
        <f t="shared" si="104"/>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02"/>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03"/>
        <v>0</v>
      </c>
      <c r="AB1075" s="228" t="str">
        <f t="shared" si="104"/>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02"/>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03"/>
        <v>0</v>
      </c>
      <c r="AB1076" s="228" t="str">
        <f t="shared" si="104"/>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02"/>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03"/>
        <v>0</v>
      </c>
      <c r="AB1077" s="228" t="str">
        <f t="shared" si="104"/>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02"/>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03"/>
        <v>0</v>
      </c>
      <c r="AB1078" s="228" t="str">
        <f t="shared" si="104"/>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02"/>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03"/>
        <v>0</v>
      </c>
      <c r="AB1079" s="228" t="str">
        <f t="shared" si="104"/>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02"/>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03"/>
        <v>0</v>
      </c>
      <c r="AB1080" s="228" t="str">
        <f t="shared" si="104"/>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02"/>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03"/>
        <v>0</v>
      </c>
      <c r="AB1081" s="228" t="str">
        <f t="shared" si="104"/>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02"/>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03"/>
        <v>0</v>
      </c>
      <c r="AB1082" s="228" t="str">
        <f t="shared" si="104"/>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05">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06">IF(AND(C1083="Smelter not listed",OR(LEN(D1083)=0,LEN(E1083)=0)),1,0)</f>
        <v>0</v>
      </c>
      <c r="AB1083" s="228" t="str">
        <f t="shared" ref="AB1083" si="107">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08">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09">IF(AND(C1084="Smelter not listed",OR(LEN(D1084)=0,LEN(E1084)=0)),1,0)</f>
        <v>0</v>
      </c>
      <c r="AB1084" s="228" t="str">
        <f t="shared" ref="AB1084:AB1115" si="110">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08"/>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09"/>
        <v>0</v>
      </c>
      <c r="AB1085" s="228" t="str">
        <f t="shared" si="110"/>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08"/>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09"/>
        <v>0</v>
      </c>
      <c r="AB1086" s="228" t="str">
        <f t="shared" si="110"/>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08"/>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09"/>
        <v>0</v>
      </c>
      <c r="AB1087" s="228" t="str">
        <f t="shared" si="110"/>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08"/>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09"/>
        <v>0</v>
      </c>
      <c r="AB1088" s="228" t="str">
        <f t="shared" si="110"/>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08"/>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09"/>
        <v>0</v>
      </c>
      <c r="AB1089" s="228" t="str">
        <f t="shared" si="110"/>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08"/>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09"/>
        <v>0</v>
      </c>
      <c r="AB1090" s="228" t="str">
        <f t="shared" si="110"/>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08"/>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09"/>
        <v>0</v>
      </c>
      <c r="AB1091" s="228" t="str">
        <f t="shared" si="110"/>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08"/>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09"/>
        <v>0</v>
      </c>
      <c r="AB1092" s="228" t="str">
        <f t="shared" si="110"/>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08"/>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09"/>
        <v>0</v>
      </c>
      <c r="AB1093" s="228" t="str">
        <f t="shared" si="110"/>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08"/>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09"/>
        <v>0</v>
      </c>
      <c r="AB1094" s="228" t="str">
        <f t="shared" si="110"/>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08"/>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09"/>
        <v>0</v>
      </c>
      <c r="AB1095" s="228" t="str">
        <f t="shared" si="110"/>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08"/>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09"/>
        <v>0</v>
      </c>
      <c r="AB1096" s="228" t="str">
        <f t="shared" si="110"/>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08"/>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09"/>
        <v>0</v>
      </c>
      <c r="AB1097" s="228" t="str">
        <f t="shared" si="110"/>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08"/>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09"/>
        <v>0</v>
      </c>
      <c r="AB1098" s="228" t="str">
        <f t="shared" si="110"/>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08"/>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09"/>
        <v>0</v>
      </c>
      <c r="AB1099" s="228" t="str">
        <f t="shared" si="110"/>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08"/>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09"/>
        <v>0</v>
      </c>
      <c r="AB1100" s="228" t="str">
        <f t="shared" si="110"/>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08"/>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09"/>
        <v>0</v>
      </c>
      <c r="AB1101" s="228" t="str">
        <f t="shared" si="110"/>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08"/>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09"/>
        <v>0</v>
      </c>
      <c r="AB1102" s="228" t="str">
        <f t="shared" si="110"/>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08"/>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09"/>
        <v>0</v>
      </c>
      <c r="AB1103" s="228" t="str">
        <f t="shared" si="110"/>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08"/>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09"/>
        <v>0</v>
      </c>
      <c r="AB1104" s="228" t="str">
        <f t="shared" si="110"/>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08"/>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09"/>
        <v>0</v>
      </c>
      <c r="AB1105" s="228" t="str">
        <f t="shared" si="110"/>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08"/>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09"/>
        <v>0</v>
      </c>
      <c r="AB1106" s="228" t="str">
        <f t="shared" si="110"/>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08"/>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09"/>
        <v>0</v>
      </c>
      <c r="AB1107" s="228" t="str">
        <f t="shared" si="110"/>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08"/>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09"/>
        <v>0</v>
      </c>
      <c r="AB1108" s="228" t="str">
        <f t="shared" si="110"/>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08"/>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09"/>
        <v>0</v>
      </c>
      <c r="AB1109" s="228" t="str">
        <f t="shared" si="110"/>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08"/>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09"/>
        <v>0</v>
      </c>
      <c r="AB1110" s="228" t="str">
        <f t="shared" si="110"/>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08"/>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09"/>
        <v>0</v>
      </c>
      <c r="AB1111" s="228" t="str">
        <f t="shared" si="110"/>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08"/>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09"/>
        <v>0</v>
      </c>
      <c r="AB1112" s="228" t="str">
        <f t="shared" si="110"/>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08"/>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09"/>
        <v>0</v>
      </c>
      <c r="AB1113" s="228" t="str">
        <f t="shared" si="110"/>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08"/>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09"/>
        <v>0</v>
      </c>
      <c r="AB1114" s="228" t="str">
        <f t="shared" si="110"/>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08"/>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09"/>
        <v>0</v>
      </c>
      <c r="AB1115" s="228" t="str">
        <f t="shared" si="110"/>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11">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12">IF(AND(C1116="Smelter not listed",OR(LEN(D1116)=0,LEN(E1116)=0)),1,0)</f>
        <v>0</v>
      </c>
      <c r="AB1116" s="228" t="str">
        <f t="shared" ref="AB1116:AB1146" si="113">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11"/>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12"/>
        <v>0</v>
      </c>
      <c r="AB1117" s="228" t="str">
        <f t="shared" si="113"/>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11"/>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12"/>
        <v>0</v>
      </c>
      <c r="AB1118" s="228" t="str">
        <f t="shared" si="113"/>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11"/>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12"/>
        <v>0</v>
      </c>
      <c r="AB1119" s="228" t="str">
        <f t="shared" si="113"/>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11"/>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12"/>
        <v>0</v>
      </c>
      <c r="AB1120" s="228" t="str">
        <f t="shared" si="113"/>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11"/>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12"/>
        <v>0</v>
      </c>
      <c r="AB1121" s="228" t="str">
        <f t="shared" si="113"/>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11"/>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12"/>
        <v>0</v>
      </c>
      <c r="AB1122" s="228" t="str">
        <f t="shared" si="113"/>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11"/>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12"/>
        <v>0</v>
      </c>
      <c r="AB1123" s="228" t="str">
        <f t="shared" si="113"/>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11"/>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12"/>
        <v>0</v>
      </c>
      <c r="AB1124" s="228" t="str">
        <f t="shared" si="113"/>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11"/>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12"/>
        <v>0</v>
      </c>
      <c r="AB1125" s="228" t="str">
        <f t="shared" si="113"/>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11"/>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12"/>
        <v>0</v>
      </c>
      <c r="AB1126" s="228" t="str">
        <f t="shared" si="113"/>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11"/>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12"/>
        <v>0</v>
      </c>
      <c r="AB1127" s="228" t="str">
        <f t="shared" si="113"/>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11"/>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12"/>
        <v>0</v>
      </c>
      <c r="AB1128" s="228" t="str">
        <f t="shared" si="113"/>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11"/>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12"/>
        <v>0</v>
      </c>
      <c r="AB1129" s="228" t="str">
        <f t="shared" si="113"/>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11"/>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12"/>
        <v>0</v>
      </c>
      <c r="AB1130" s="228" t="str">
        <f t="shared" si="113"/>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11"/>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12"/>
        <v>0</v>
      </c>
      <c r="AB1131" s="228" t="str">
        <f t="shared" si="113"/>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11"/>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12"/>
        <v>0</v>
      </c>
      <c r="AB1132" s="228" t="str">
        <f t="shared" si="113"/>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11"/>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12"/>
        <v>0</v>
      </c>
      <c r="AB1133" s="228" t="str">
        <f t="shared" si="113"/>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11"/>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12"/>
        <v>0</v>
      </c>
      <c r="AB1134" s="228" t="str">
        <f t="shared" si="113"/>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11"/>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12"/>
        <v>0</v>
      </c>
      <c r="AB1135" s="228" t="str">
        <f t="shared" si="113"/>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11"/>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12"/>
        <v>0</v>
      </c>
      <c r="AB1136" s="228" t="str">
        <f t="shared" si="113"/>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11"/>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12"/>
        <v>0</v>
      </c>
      <c r="AB1137" s="228" t="str">
        <f t="shared" si="113"/>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11"/>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12"/>
        <v>0</v>
      </c>
      <c r="AB1138" s="228" t="str">
        <f t="shared" si="113"/>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11"/>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12"/>
        <v>0</v>
      </c>
      <c r="AB1139" s="228" t="str">
        <f t="shared" si="113"/>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11"/>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12"/>
        <v>0</v>
      </c>
      <c r="AB1140" s="228" t="str">
        <f t="shared" si="113"/>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11"/>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12"/>
        <v>0</v>
      </c>
      <c r="AB1141" s="228" t="str">
        <f t="shared" si="113"/>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11"/>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12"/>
        <v>0</v>
      </c>
      <c r="AB1142" s="228" t="str">
        <f t="shared" si="113"/>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11"/>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12"/>
        <v>0</v>
      </c>
      <c r="AB1143" s="228" t="str">
        <f t="shared" si="113"/>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11"/>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12"/>
        <v>0</v>
      </c>
      <c r="AB1144" s="228" t="str">
        <f t="shared" si="113"/>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11"/>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12"/>
        <v>0</v>
      </c>
      <c r="AB1145" s="228" t="str">
        <f t="shared" si="113"/>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11"/>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12"/>
        <v>0</v>
      </c>
      <c r="AB1146" s="228" t="str">
        <f t="shared" si="113"/>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14">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15">IF(AND(C1147="Smelter not listed",OR(LEN(D1147)=0,LEN(E1147)=0)),1,0)</f>
        <v>0</v>
      </c>
      <c r="AB1147" s="228" t="str">
        <f t="shared" ref="AB1147" si="116">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17">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18">IF(AND(C1148="Smelter not listed",OR(LEN(D1148)=0,LEN(E1148)=0)),1,0)</f>
        <v>0</v>
      </c>
      <c r="AB1148" s="228" t="str">
        <f t="shared" ref="AB1148:AB1179" si="119">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17"/>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18"/>
        <v>0</v>
      </c>
      <c r="AB1149" s="228" t="str">
        <f t="shared" si="119"/>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17"/>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18"/>
        <v>0</v>
      </c>
      <c r="AB1150" s="228" t="str">
        <f t="shared" si="119"/>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17"/>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18"/>
        <v>0</v>
      </c>
      <c r="AB1151" s="228" t="str">
        <f t="shared" si="119"/>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17"/>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18"/>
        <v>0</v>
      </c>
      <c r="AB1152" s="228" t="str">
        <f t="shared" si="119"/>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17"/>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18"/>
        <v>0</v>
      </c>
      <c r="AB1153" s="228" t="str">
        <f t="shared" si="119"/>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17"/>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18"/>
        <v>0</v>
      </c>
      <c r="AB1154" s="228" t="str">
        <f t="shared" si="119"/>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17"/>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18"/>
        <v>0</v>
      </c>
      <c r="AB1155" s="228" t="str">
        <f t="shared" si="119"/>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17"/>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18"/>
        <v>0</v>
      </c>
      <c r="AB1156" s="228" t="str">
        <f t="shared" si="119"/>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17"/>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18"/>
        <v>0</v>
      </c>
      <c r="AB1157" s="228" t="str">
        <f t="shared" si="119"/>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17"/>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18"/>
        <v>0</v>
      </c>
      <c r="AB1158" s="228" t="str">
        <f t="shared" si="119"/>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17"/>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18"/>
        <v>0</v>
      </c>
      <c r="AB1159" s="228" t="str">
        <f t="shared" si="119"/>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17"/>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18"/>
        <v>0</v>
      </c>
      <c r="AB1160" s="228" t="str">
        <f t="shared" si="119"/>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17"/>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18"/>
        <v>0</v>
      </c>
      <c r="AB1161" s="228" t="str">
        <f t="shared" si="119"/>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17"/>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18"/>
        <v>0</v>
      </c>
      <c r="AB1162" s="228" t="str">
        <f t="shared" si="119"/>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17"/>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18"/>
        <v>0</v>
      </c>
      <c r="AB1163" s="228" t="str">
        <f t="shared" si="119"/>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17"/>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18"/>
        <v>0</v>
      </c>
      <c r="AB1164" s="228" t="str">
        <f t="shared" si="119"/>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17"/>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18"/>
        <v>0</v>
      </c>
      <c r="AB1165" s="228" t="str">
        <f t="shared" si="119"/>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17"/>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18"/>
        <v>0</v>
      </c>
      <c r="AB1166" s="228" t="str">
        <f t="shared" si="119"/>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17"/>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18"/>
        <v>0</v>
      </c>
      <c r="AB1167" s="228" t="str">
        <f t="shared" si="119"/>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17"/>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18"/>
        <v>0</v>
      </c>
      <c r="AB1168" s="228" t="str">
        <f t="shared" si="119"/>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17"/>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18"/>
        <v>0</v>
      </c>
      <c r="AB1169" s="228" t="str">
        <f t="shared" si="119"/>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17"/>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18"/>
        <v>0</v>
      </c>
      <c r="AB1170" s="228" t="str">
        <f t="shared" si="119"/>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17"/>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18"/>
        <v>0</v>
      </c>
      <c r="AB1171" s="228" t="str">
        <f t="shared" si="119"/>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17"/>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18"/>
        <v>0</v>
      </c>
      <c r="AB1172" s="228" t="str">
        <f t="shared" si="119"/>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17"/>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18"/>
        <v>0</v>
      </c>
      <c r="AB1173" s="228" t="str">
        <f t="shared" si="119"/>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17"/>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18"/>
        <v>0</v>
      </c>
      <c r="AB1174" s="228" t="str">
        <f t="shared" si="119"/>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17"/>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18"/>
        <v>0</v>
      </c>
      <c r="AB1175" s="228" t="str">
        <f t="shared" si="119"/>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17"/>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18"/>
        <v>0</v>
      </c>
      <c r="AB1176" s="228" t="str">
        <f t="shared" si="119"/>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17"/>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18"/>
        <v>0</v>
      </c>
      <c r="AB1177" s="228" t="str">
        <f t="shared" si="119"/>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17"/>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18"/>
        <v>0</v>
      </c>
      <c r="AB1178" s="228" t="str">
        <f t="shared" si="119"/>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17"/>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18"/>
        <v>0</v>
      </c>
      <c r="AB1179" s="228" t="str">
        <f t="shared" si="119"/>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20">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21">IF(AND(C1180="Smelter not listed",OR(LEN(D1180)=0,LEN(E1180)=0)),1,0)</f>
        <v>0</v>
      </c>
      <c r="AB1180" s="228" t="str">
        <f t="shared" ref="AB1180:AB1210" si="122">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20"/>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21"/>
        <v>0</v>
      </c>
      <c r="AB1181" s="228" t="str">
        <f t="shared" si="122"/>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20"/>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21"/>
        <v>0</v>
      </c>
      <c r="AB1182" s="228" t="str">
        <f t="shared" si="122"/>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20"/>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21"/>
        <v>0</v>
      </c>
      <c r="AB1183" s="228" t="str">
        <f t="shared" si="122"/>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20"/>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21"/>
        <v>0</v>
      </c>
      <c r="AB1184" s="228" t="str">
        <f t="shared" si="122"/>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20"/>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21"/>
        <v>0</v>
      </c>
      <c r="AB1185" s="228" t="str">
        <f t="shared" si="122"/>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20"/>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21"/>
        <v>0</v>
      </c>
      <c r="AB1186" s="228" t="str">
        <f t="shared" si="122"/>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20"/>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21"/>
        <v>0</v>
      </c>
      <c r="AB1187" s="228" t="str">
        <f t="shared" si="122"/>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20"/>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21"/>
        <v>0</v>
      </c>
      <c r="AB1188" s="228" t="str">
        <f t="shared" si="122"/>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20"/>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21"/>
        <v>0</v>
      </c>
      <c r="AB1189" s="228" t="str">
        <f t="shared" si="122"/>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20"/>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21"/>
        <v>0</v>
      </c>
      <c r="AB1190" s="228" t="str">
        <f t="shared" si="122"/>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20"/>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21"/>
        <v>0</v>
      </c>
      <c r="AB1191" s="228" t="str">
        <f t="shared" si="122"/>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20"/>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21"/>
        <v>0</v>
      </c>
      <c r="AB1192" s="228" t="str">
        <f t="shared" si="122"/>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20"/>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21"/>
        <v>0</v>
      </c>
      <c r="AB1193" s="228" t="str">
        <f t="shared" si="122"/>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20"/>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21"/>
        <v>0</v>
      </c>
      <c r="AB1194" s="228" t="str">
        <f t="shared" si="122"/>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20"/>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21"/>
        <v>0</v>
      </c>
      <c r="AB1195" s="228" t="str">
        <f t="shared" si="122"/>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20"/>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21"/>
        <v>0</v>
      </c>
      <c r="AB1196" s="228" t="str">
        <f t="shared" si="122"/>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20"/>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21"/>
        <v>0</v>
      </c>
      <c r="AB1197" s="228" t="str">
        <f t="shared" si="122"/>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20"/>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21"/>
        <v>0</v>
      </c>
      <c r="AB1198" s="228" t="str">
        <f t="shared" si="122"/>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20"/>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21"/>
        <v>0</v>
      </c>
      <c r="AB1199" s="228" t="str">
        <f t="shared" si="122"/>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20"/>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21"/>
        <v>0</v>
      </c>
      <c r="AB1200" s="228" t="str">
        <f t="shared" si="122"/>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20"/>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21"/>
        <v>0</v>
      </c>
      <c r="AB1201" s="228" t="str">
        <f t="shared" si="122"/>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20"/>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21"/>
        <v>0</v>
      </c>
      <c r="AB1202" s="228" t="str">
        <f t="shared" si="122"/>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20"/>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21"/>
        <v>0</v>
      </c>
      <c r="AB1203" s="228" t="str">
        <f t="shared" si="122"/>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20"/>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21"/>
        <v>0</v>
      </c>
      <c r="AB1204" s="228" t="str">
        <f t="shared" si="122"/>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20"/>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21"/>
        <v>0</v>
      </c>
      <c r="AB1205" s="228" t="str">
        <f t="shared" si="122"/>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20"/>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21"/>
        <v>0</v>
      </c>
      <c r="AB1206" s="228" t="str">
        <f t="shared" si="122"/>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20"/>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21"/>
        <v>0</v>
      </c>
      <c r="AB1207" s="228" t="str">
        <f t="shared" si="122"/>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20"/>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21"/>
        <v>0</v>
      </c>
      <c r="AB1208" s="228" t="str">
        <f t="shared" si="122"/>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20"/>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21"/>
        <v>0</v>
      </c>
      <c r="AB1209" s="228" t="str">
        <f t="shared" si="122"/>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20"/>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21"/>
        <v>0</v>
      </c>
      <c r="AB1210" s="228" t="str">
        <f t="shared" si="122"/>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23">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24">IF(AND(C1211="Smelter not listed",OR(LEN(D1211)=0,LEN(E1211)=0)),1,0)</f>
        <v>0</v>
      </c>
      <c r="AB1211" s="228" t="str">
        <f t="shared" ref="AB1211" si="125">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26">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27">IF(AND(C1212="Smelter not listed",OR(LEN(D1212)=0,LEN(E1212)=0)),1,0)</f>
        <v>0</v>
      </c>
      <c r="AB1212" s="228" t="str">
        <f t="shared" ref="AB1212:AB1243" si="128">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26"/>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27"/>
        <v>0</v>
      </c>
      <c r="AB1213" s="228" t="str">
        <f t="shared" si="128"/>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26"/>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27"/>
        <v>0</v>
      </c>
      <c r="AB1214" s="228" t="str">
        <f t="shared" si="128"/>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26"/>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27"/>
        <v>0</v>
      </c>
      <c r="AB1215" s="228" t="str">
        <f t="shared" si="128"/>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26"/>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27"/>
        <v>0</v>
      </c>
      <c r="AB1216" s="228" t="str">
        <f t="shared" si="128"/>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26"/>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27"/>
        <v>0</v>
      </c>
      <c r="AB1217" s="228" t="str">
        <f t="shared" si="128"/>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26"/>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27"/>
        <v>0</v>
      </c>
      <c r="AB1218" s="228" t="str">
        <f t="shared" si="128"/>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26"/>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27"/>
        <v>0</v>
      </c>
      <c r="AB1219" s="228" t="str">
        <f t="shared" si="128"/>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26"/>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27"/>
        <v>0</v>
      </c>
      <c r="AB1220" s="228" t="str">
        <f t="shared" si="128"/>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26"/>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27"/>
        <v>0</v>
      </c>
      <c r="AB1221" s="228" t="str">
        <f t="shared" si="128"/>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26"/>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27"/>
        <v>0</v>
      </c>
      <c r="AB1222" s="228" t="str">
        <f t="shared" si="128"/>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26"/>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27"/>
        <v>0</v>
      </c>
      <c r="AB1223" s="228" t="str">
        <f t="shared" si="128"/>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26"/>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27"/>
        <v>0</v>
      </c>
      <c r="AB1224" s="228" t="str">
        <f t="shared" si="128"/>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26"/>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27"/>
        <v>0</v>
      </c>
      <c r="AB1225" s="228" t="str">
        <f t="shared" si="128"/>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26"/>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27"/>
        <v>0</v>
      </c>
      <c r="AB1226" s="228" t="str">
        <f t="shared" si="128"/>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26"/>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27"/>
        <v>0</v>
      </c>
      <c r="AB1227" s="228" t="str">
        <f t="shared" si="128"/>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26"/>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27"/>
        <v>0</v>
      </c>
      <c r="AB1228" s="228" t="str">
        <f t="shared" si="128"/>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26"/>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27"/>
        <v>0</v>
      </c>
      <c r="AB1229" s="228" t="str">
        <f t="shared" si="128"/>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26"/>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27"/>
        <v>0</v>
      </c>
      <c r="AB1230" s="228" t="str">
        <f t="shared" si="128"/>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26"/>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27"/>
        <v>0</v>
      </c>
      <c r="AB1231" s="228" t="str">
        <f t="shared" si="128"/>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26"/>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27"/>
        <v>0</v>
      </c>
      <c r="AB1232" s="228" t="str">
        <f t="shared" si="128"/>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26"/>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27"/>
        <v>0</v>
      </c>
      <c r="AB1233" s="228" t="str">
        <f t="shared" si="128"/>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26"/>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27"/>
        <v>0</v>
      </c>
      <c r="AB1234" s="228" t="str">
        <f t="shared" si="128"/>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26"/>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27"/>
        <v>0</v>
      </c>
      <c r="AB1235" s="228" t="str">
        <f t="shared" si="128"/>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26"/>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27"/>
        <v>0</v>
      </c>
      <c r="AB1236" s="228" t="str">
        <f t="shared" si="128"/>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26"/>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27"/>
        <v>0</v>
      </c>
      <c r="AB1237" s="228" t="str">
        <f t="shared" si="128"/>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26"/>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27"/>
        <v>0</v>
      </c>
      <c r="AB1238" s="228" t="str">
        <f t="shared" si="128"/>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26"/>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27"/>
        <v>0</v>
      </c>
      <c r="AB1239" s="228" t="str">
        <f t="shared" si="128"/>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26"/>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27"/>
        <v>0</v>
      </c>
      <c r="AB1240" s="228" t="str">
        <f t="shared" si="128"/>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26"/>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27"/>
        <v>0</v>
      </c>
      <c r="AB1241" s="228" t="str">
        <f t="shared" si="128"/>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26"/>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27"/>
        <v>0</v>
      </c>
      <c r="AB1242" s="228" t="str">
        <f t="shared" si="128"/>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26"/>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27"/>
        <v>0</v>
      </c>
      <c r="AB1243" s="228" t="str">
        <f t="shared" si="128"/>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29">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30">IF(AND(C1244="Smelter not listed",OR(LEN(D1244)=0,LEN(E1244)=0)),1,0)</f>
        <v>0</v>
      </c>
      <c r="AB1244" s="228" t="str">
        <f t="shared" ref="AB1244:AB1274" si="131">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29"/>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30"/>
        <v>0</v>
      </c>
      <c r="AB1245" s="228" t="str">
        <f t="shared" si="131"/>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29"/>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30"/>
        <v>0</v>
      </c>
      <c r="AB1246" s="228" t="str">
        <f t="shared" si="131"/>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29"/>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30"/>
        <v>0</v>
      </c>
      <c r="AB1247" s="228" t="str">
        <f t="shared" si="131"/>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29"/>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30"/>
        <v>0</v>
      </c>
      <c r="AB1248" s="228" t="str">
        <f t="shared" si="131"/>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29"/>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30"/>
        <v>0</v>
      </c>
      <c r="AB1249" s="228" t="str">
        <f t="shared" si="131"/>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29"/>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30"/>
        <v>0</v>
      </c>
      <c r="AB1250" s="228" t="str">
        <f t="shared" si="131"/>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29"/>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30"/>
        <v>0</v>
      </c>
      <c r="AB1251" s="228" t="str">
        <f t="shared" si="131"/>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29"/>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30"/>
        <v>0</v>
      </c>
      <c r="AB1252" s="228" t="str">
        <f t="shared" si="131"/>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29"/>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30"/>
        <v>0</v>
      </c>
      <c r="AB1253" s="228" t="str">
        <f t="shared" si="131"/>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29"/>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30"/>
        <v>0</v>
      </c>
      <c r="AB1254" s="228" t="str">
        <f t="shared" si="131"/>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29"/>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30"/>
        <v>0</v>
      </c>
      <c r="AB1255" s="228" t="str">
        <f t="shared" si="131"/>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29"/>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30"/>
        <v>0</v>
      </c>
      <c r="AB1256" s="228" t="str">
        <f t="shared" si="131"/>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29"/>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30"/>
        <v>0</v>
      </c>
      <c r="AB1257" s="228" t="str">
        <f t="shared" si="131"/>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29"/>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30"/>
        <v>0</v>
      </c>
      <c r="AB1258" s="228" t="str">
        <f t="shared" si="131"/>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29"/>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30"/>
        <v>0</v>
      </c>
      <c r="AB1259" s="228" t="str">
        <f t="shared" si="131"/>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29"/>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30"/>
        <v>0</v>
      </c>
      <c r="AB1260" s="228" t="str">
        <f t="shared" si="131"/>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29"/>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30"/>
        <v>0</v>
      </c>
      <c r="AB1261" s="228" t="str">
        <f t="shared" si="131"/>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29"/>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30"/>
        <v>0</v>
      </c>
      <c r="AB1262" s="228" t="str">
        <f t="shared" si="131"/>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29"/>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30"/>
        <v>0</v>
      </c>
      <c r="AB1263" s="228" t="str">
        <f t="shared" si="131"/>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29"/>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30"/>
        <v>0</v>
      </c>
      <c r="AB1264" s="228" t="str">
        <f t="shared" si="131"/>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29"/>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30"/>
        <v>0</v>
      </c>
      <c r="AB1265" s="228" t="str">
        <f t="shared" si="131"/>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29"/>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30"/>
        <v>0</v>
      </c>
      <c r="AB1266" s="228" t="str">
        <f t="shared" si="131"/>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29"/>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30"/>
        <v>0</v>
      </c>
      <c r="AB1267" s="228" t="str">
        <f t="shared" si="131"/>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29"/>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30"/>
        <v>0</v>
      </c>
      <c r="AB1268" s="228" t="str">
        <f t="shared" si="131"/>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29"/>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30"/>
        <v>0</v>
      </c>
      <c r="AB1269" s="228" t="str">
        <f t="shared" si="131"/>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29"/>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30"/>
        <v>0</v>
      </c>
      <c r="AB1270" s="228" t="str">
        <f t="shared" si="131"/>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29"/>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30"/>
        <v>0</v>
      </c>
      <c r="AB1271" s="228" t="str">
        <f t="shared" si="131"/>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29"/>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30"/>
        <v>0</v>
      </c>
      <c r="AB1272" s="228" t="str">
        <f t="shared" si="131"/>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29"/>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30"/>
        <v>0</v>
      </c>
      <c r="AB1273" s="228" t="str">
        <f t="shared" si="131"/>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29"/>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30"/>
        <v>0</v>
      </c>
      <c r="AB1274" s="228" t="str">
        <f t="shared" si="131"/>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32">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33">IF(AND(C1275="Smelter not listed",OR(LEN(D1275)=0,LEN(E1275)=0)),1,0)</f>
        <v>0</v>
      </c>
      <c r="AB1275" s="228" t="str">
        <f t="shared" ref="AB1275" si="134">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35">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36">IF(AND(C1276="Smelter not listed",OR(LEN(D1276)=0,LEN(E1276)=0)),1,0)</f>
        <v>0</v>
      </c>
      <c r="AB1276" s="228" t="str">
        <f t="shared" ref="AB1276:AB1307" si="137">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35"/>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36"/>
        <v>0</v>
      </c>
      <c r="AB1277" s="228" t="str">
        <f t="shared" si="137"/>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35"/>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36"/>
        <v>0</v>
      </c>
      <c r="AB1278" s="228" t="str">
        <f t="shared" si="137"/>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35"/>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36"/>
        <v>0</v>
      </c>
      <c r="AB1279" s="228" t="str">
        <f t="shared" si="137"/>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35"/>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36"/>
        <v>0</v>
      </c>
      <c r="AB1280" s="228" t="str">
        <f t="shared" si="137"/>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35"/>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36"/>
        <v>0</v>
      </c>
      <c r="AB1281" s="228" t="str">
        <f t="shared" si="137"/>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35"/>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36"/>
        <v>0</v>
      </c>
      <c r="AB1282" s="228" t="str">
        <f t="shared" si="137"/>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35"/>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36"/>
        <v>0</v>
      </c>
      <c r="AB1283" s="228" t="str">
        <f t="shared" si="137"/>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35"/>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36"/>
        <v>0</v>
      </c>
      <c r="AB1284" s="228" t="str">
        <f t="shared" si="137"/>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35"/>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36"/>
        <v>0</v>
      </c>
      <c r="AB1285" s="228" t="str">
        <f t="shared" si="137"/>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35"/>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36"/>
        <v>0</v>
      </c>
      <c r="AB1286" s="228" t="str">
        <f t="shared" si="137"/>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35"/>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36"/>
        <v>0</v>
      </c>
      <c r="AB1287" s="228" t="str">
        <f t="shared" si="137"/>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35"/>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36"/>
        <v>0</v>
      </c>
      <c r="AB1288" s="228" t="str">
        <f t="shared" si="137"/>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35"/>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36"/>
        <v>0</v>
      </c>
      <c r="AB1289" s="228" t="str">
        <f t="shared" si="137"/>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35"/>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36"/>
        <v>0</v>
      </c>
      <c r="AB1290" s="228" t="str">
        <f t="shared" si="137"/>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35"/>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36"/>
        <v>0</v>
      </c>
      <c r="AB1291" s="228" t="str">
        <f t="shared" si="137"/>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35"/>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36"/>
        <v>0</v>
      </c>
      <c r="AB1292" s="228" t="str">
        <f t="shared" si="137"/>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35"/>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36"/>
        <v>0</v>
      </c>
      <c r="AB1293" s="228" t="str">
        <f t="shared" si="137"/>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35"/>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36"/>
        <v>0</v>
      </c>
      <c r="AB1294" s="228" t="str">
        <f t="shared" si="137"/>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35"/>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36"/>
        <v>0</v>
      </c>
      <c r="AB1295" s="228" t="str">
        <f t="shared" si="137"/>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35"/>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36"/>
        <v>0</v>
      </c>
      <c r="AB1296" s="228" t="str">
        <f t="shared" si="137"/>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35"/>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36"/>
        <v>0</v>
      </c>
      <c r="AB1297" s="228" t="str">
        <f t="shared" si="137"/>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35"/>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36"/>
        <v>0</v>
      </c>
      <c r="AB1298" s="228" t="str">
        <f t="shared" si="137"/>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35"/>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36"/>
        <v>0</v>
      </c>
      <c r="AB1299" s="228" t="str">
        <f t="shared" si="137"/>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35"/>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36"/>
        <v>0</v>
      </c>
      <c r="AB1300" s="228" t="str">
        <f t="shared" si="137"/>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35"/>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36"/>
        <v>0</v>
      </c>
      <c r="AB1301" s="228" t="str">
        <f t="shared" si="137"/>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35"/>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36"/>
        <v>0</v>
      </c>
      <c r="AB1302" s="228" t="str">
        <f t="shared" si="137"/>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35"/>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36"/>
        <v>0</v>
      </c>
      <c r="AB1303" s="228" t="str">
        <f t="shared" si="137"/>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35"/>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36"/>
        <v>0</v>
      </c>
      <c r="AB1304" s="228" t="str">
        <f t="shared" si="137"/>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35"/>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36"/>
        <v>0</v>
      </c>
      <c r="AB1305" s="228" t="str">
        <f t="shared" si="137"/>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35"/>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36"/>
        <v>0</v>
      </c>
      <c r="AB1306" s="228" t="str">
        <f t="shared" si="137"/>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35"/>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36"/>
        <v>0</v>
      </c>
      <c r="AB1307" s="228" t="str">
        <f t="shared" si="137"/>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38">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39">IF(AND(C1308="Smelter not listed",OR(LEN(D1308)=0,LEN(E1308)=0)),1,0)</f>
        <v>0</v>
      </c>
      <c r="AB1308" s="228" t="str">
        <f t="shared" ref="AB1308:AB1338" si="140">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38"/>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39"/>
        <v>0</v>
      </c>
      <c r="AB1309" s="228" t="str">
        <f t="shared" si="140"/>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38"/>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39"/>
        <v>0</v>
      </c>
      <c r="AB1310" s="228" t="str">
        <f t="shared" si="140"/>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38"/>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39"/>
        <v>0</v>
      </c>
      <c r="AB1311" s="228" t="str">
        <f t="shared" si="140"/>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38"/>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39"/>
        <v>0</v>
      </c>
      <c r="AB1312" s="228" t="str">
        <f t="shared" si="140"/>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38"/>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39"/>
        <v>0</v>
      </c>
      <c r="AB1313" s="228" t="str">
        <f t="shared" si="140"/>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38"/>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39"/>
        <v>0</v>
      </c>
      <c r="AB1314" s="228" t="str">
        <f t="shared" si="140"/>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38"/>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39"/>
        <v>0</v>
      </c>
      <c r="AB1315" s="228" t="str">
        <f t="shared" si="140"/>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38"/>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39"/>
        <v>0</v>
      </c>
      <c r="AB1316" s="228" t="str">
        <f t="shared" si="140"/>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38"/>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39"/>
        <v>0</v>
      </c>
      <c r="AB1317" s="228" t="str">
        <f t="shared" si="140"/>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38"/>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39"/>
        <v>0</v>
      </c>
      <c r="AB1318" s="228" t="str">
        <f t="shared" si="140"/>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38"/>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39"/>
        <v>0</v>
      </c>
      <c r="AB1319" s="228" t="str">
        <f t="shared" si="140"/>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38"/>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39"/>
        <v>0</v>
      </c>
      <c r="AB1320" s="228" t="str">
        <f t="shared" si="140"/>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38"/>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39"/>
        <v>0</v>
      </c>
      <c r="AB1321" s="228" t="str">
        <f t="shared" si="140"/>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38"/>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39"/>
        <v>0</v>
      </c>
      <c r="AB1322" s="228" t="str">
        <f t="shared" si="140"/>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38"/>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39"/>
        <v>0</v>
      </c>
      <c r="AB1323" s="228" t="str">
        <f t="shared" si="140"/>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38"/>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39"/>
        <v>0</v>
      </c>
      <c r="AB1324" s="228" t="str">
        <f t="shared" si="140"/>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38"/>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39"/>
        <v>0</v>
      </c>
      <c r="AB1325" s="228" t="str">
        <f t="shared" si="140"/>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38"/>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39"/>
        <v>0</v>
      </c>
      <c r="AB1326" s="228" t="str">
        <f t="shared" si="140"/>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38"/>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39"/>
        <v>0</v>
      </c>
      <c r="AB1327" s="228" t="str">
        <f t="shared" si="140"/>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38"/>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39"/>
        <v>0</v>
      </c>
      <c r="AB1328" s="228" t="str">
        <f t="shared" si="140"/>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38"/>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39"/>
        <v>0</v>
      </c>
      <c r="AB1329" s="228" t="str">
        <f t="shared" si="140"/>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38"/>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39"/>
        <v>0</v>
      </c>
      <c r="AB1330" s="228" t="str">
        <f t="shared" si="140"/>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38"/>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39"/>
        <v>0</v>
      </c>
      <c r="AB1331" s="228" t="str">
        <f t="shared" si="140"/>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38"/>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39"/>
        <v>0</v>
      </c>
      <c r="AB1332" s="228" t="str">
        <f t="shared" si="140"/>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38"/>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39"/>
        <v>0</v>
      </c>
      <c r="AB1333" s="228" t="str">
        <f t="shared" si="140"/>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38"/>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39"/>
        <v>0</v>
      </c>
      <c r="AB1334" s="228" t="str">
        <f t="shared" si="140"/>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38"/>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39"/>
        <v>0</v>
      </c>
      <c r="AB1335" s="228" t="str">
        <f t="shared" si="140"/>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38"/>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39"/>
        <v>0</v>
      </c>
      <c r="AB1336" s="228" t="str">
        <f t="shared" si="140"/>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38"/>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39"/>
        <v>0</v>
      </c>
      <c r="AB1337" s="228" t="str">
        <f t="shared" si="140"/>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38"/>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39"/>
        <v>0</v>
      </c>
      <c r="AB1338" s="228" t="str">
        <f t="shared" si="140"/>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41">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42">IF(AND(C1339="Smelter not listed",OR(LEN(D1339)=0,LEN(E1339)=0)),1,0)</f>
        <v>0</v>
      </c>
      <c r="AB1339" s="228" t="str">
        <f t="shared" ref="AB1339" si="143">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44">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45">IF(AND(C1340="Smelter not listed",OR(LEN(D1340)=0,LEN(E1340)=0)),1,0)</f>
        <v>0</v>
      </c>
      <c r="AB1340" s="228" t="str">
        <f t="shared" ref="AB1340:AB1371" si="146">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44"/>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45"/>
        <v>0</v>
      </c>
      <c r="AB1341" s="228" t="str">
        <f t="shared" si="146"/>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44"/>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45"/>
        <v>0</v>
      </c>
      <c r="AB1342" s="228" t="str">
        <f t="shared" si="146"/>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44"/>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45"/>
        <v>0</v>
      </c>
      <c r="AB1343" s="228" t="str">
        <f t="shared" si="146"/>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44"/>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45"/>
        <v>0</v>
      </c>
      <c r="AB1344" s="228" t="str">
        <f t="shared" si="146"/>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44"/>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45"/>
        <v>0</v>
      </c>
      <c r="AB1345" s="228" t="str">
        <f t="shared" si="146"/>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44"/>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45"/>
        <v>0</v>
      </c>
      <c r="AB1346" s="228" t="str">
        <f t="shared" si="146"/>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44"/>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45"/>
        <v>0</v>
      </c>
      <c r="AB1347" s="228" t="str">
        <f t="shared" si="146"/>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44"/>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45"/>
        <v>0</v>
      </c>
      <c r="AB1348" s="228" t="str">
        <f t="shared" si="146"/>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44"/>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45"/>
        <v>0</v>
      </c>
      <c r="AB1349" s="228" t="str">
        <f t="shared" si="146"/>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44"/>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45"/>
        <v>0</v>
      </c>
      <c r="AB1350" s="228" t="str">
        <f t="shared" si="146"/>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44"/>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45"/>
        <v>0</v>
      </c>
      <c r="AB1351" s="228" t="str">
        <f t="shared" si="146"/>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44"/>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45"/>
        <v>0</v>
      </c>
      <c r="AB1352" s="228" t="str">
        <f t="shared" si="146"/>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44"/>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45"/>
        <v>0</v>
      </c>
      <c r="AB1353" s="228" t="str">
        <f t="shared" si="146"/>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44"/>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45"/>
        <v>0</v>
      </c>
      <c r="AB1354" s="228" t="str">
        <f t="shared" si="146"/>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44"/>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45"/>
        <v>0</v>
      </c>
      <c r="AB1355" s="228" t="str">
        <f t="shared" si="146"/>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44"/>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45"/>
        <v>0</v>
      </c>
      <c r="AB1356" s="228" t="str">
        <f t="shared" si="146"/>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44"/>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45"/>
        <v>0</v>
      </c>
      <c r="AB1357" s="228" t="str">
        <f t="shared" si="146"/>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44"/>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45"/>
        <v>0</v>
      </c>
      <c r="AB1358" s="228" t="str">
        <f t="shared" si="146"/>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44"/>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45"/>
        <v>0</v>
      </c>
      <c r="AB1359" s="228" t="str">
        <f t="shared" si="146"/>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44"/>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45"/>
        <v>0</v>
      </c>
      <c r="AB1360" s="228" t="str">
        <f t="shared" si="146"/>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44"/>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45"/>
        <v>0</v>
      </c>
      <c r="AB1361" s="228" t="str">
        <f t="shared" si="146"/>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44"/>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45"/>
        <v>0</v>
      </c>
      <c r="AB1362" s="228" t="str">
        <f t="shared" si="146"/>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44"/>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45"/>
        <v>0</v>
      </c>
      <c r="AB1363" s="228" t="str">
        <f t="shared" si="146"/>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44"/>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45"/>
        <v>0</v>
      </c>
      <c r="AB1364" s="228" t="str">
        <f t="shared" si="146"/>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44"/>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45"/>
        <v>0</v>
      </c>
      <c r="AB1365" s="228" t="str">
        <f t="shared" si="146"/>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44"/>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45"/>
        <v>0</v>
      </c>
      <c r="AB1366" s="228" t="str">
        <f t="shared" si="146"/>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44"/>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45"/>
        <v>0</v>
      </c>
      <c r="AB1367" s="228" t="str">
        <f t="shared" si="146"/>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44"/>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45"/>
        <v>0</v>
      </c>
      <c r="AB1368" s="228" t="str">
        <f t="shared" si="146"/>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44"/>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45"/>
        <v>0</v>
      </c>
      <c r="AB1369" s="228" t="str">
        <f t="shared" si="146"/>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44"/>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45"/>
        <v>0</v>
      </c>
      <c r="AB1370" s="228" t="str">
        <f t="shared" si="146"/>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44"/>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45"/>
        <v>0</v>
      </c>
      <c r="AB1371" s="228" t="str">
        <f t="shared" si="146"/>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47">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48">IF(AND(C1372="Smelter not listed",OR(LEN(D1372)=0,LEN(E1372)=0)),1,0)</f>
        <v>0</v>
      </c>
      <c r="AB1372" s="228" t="str">
        <f t="shared" ref="AB1372:AB1402" si="149">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47"/>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48"/>
        <v>0</v>
      </c>
      <c r="AB1373" s="228" t="str">
        <f t="shared" si="149"/>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47"/>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48"/>
        <v>0</v>
      </c>
      <c r="AB1374" s="228" t="str">
        <f t="shared" si="149"/>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47"/>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48"/>
        <v>0</v>
      </c>
      <c r="AB1375" s="228" t="str">
        <f t="shared" si="149"/>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47"/>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48"/>
        <v>0</v>
      </c>
      <c r="AB1376" s="228" t="str">
        <f t="shared" si="149"/>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47"/>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48"/>
        <v>0</v>
      </c>
      <c r="AB1377" s="228" t="str">
        <f t="shared" si="149"/>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47"/>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48"/>
        <v>0</v>
      </c>
      <c r="AB1378" s="228" t="str">
        <f t="shared" si="149"/>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47"/>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48"/>
        <v>0</v>
      </c>
      <c r="AB1379" s="228" t="str">
        <f t="shared" si="149"/>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47"/>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48"/>
        <v>0</v>
      </c>
      <c r="AB1380" s="228" t="str">
        <f t="shared" si="149"/>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47"/>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48"/>
        <v>0</v>
      </c>
      <c r="AB1381" s="228" t="str">
        <f t="shared" si="149"/>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47"/>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48"/>
        <v>0</v>
      </c>
      <c r="AB1382" s="228" t="str">
        <f t="shared" si="149"/>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47"/>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48"/>
        <v>0</v>
      </c>
      <c r="AB1383" s="228" t="str">
        <f t="shared" si="149"/>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47"/>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48"/>
        <v>0</v>
      </c>
      <c r="AB1384" s="228" t="str">
        <f t="shared" si="149"/>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47"/>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48"/>
        <v>0</v>
      </c>
      <c r="AB1385" s="228" t="str">
        <f t="shared" si="149"/>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47"/>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48"/>
        <v>0</v>
      </c>
      <c r="AB1386" s="228" t="str">
        <f t="shared" si="149"/>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47"/>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48"/>
        <v>0</v>
      </c>
      <c r="AB1387" s="228" t="str">
        <f t="shared" si="149"/>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47"/>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48"/>
        <v>0</v>
      </c>
      <c r="AB1388" s="228" t="str">
        <f t="shared" si="149"/>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47"/>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48"/>
        <v>0</v>
      </c>
      <c r="AB1389" s="228" t="str">
        <f t="shared" si="149"/>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47"/>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48"/>
        <v>0</v>
      </c>
      <c r="AB1390" s="228" t="str">
        <f t="shared" si="149"/>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47"/>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48"/>
        <v>0</v>
      </c>
      <c r="AB1391" s="228" t="str">
        <f t="shared" si="149"/>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47"/>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48"/>
        <v>0</v>
      </c>
      <c r="AB1392" s="228" t="str">
        <f t="shared" si="149"/>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47"/>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48"/>
        <v>0</v>
      </c>
      <c r="AB1393" s="228" t="str">
        <f t="shared" si="149"/>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47"/>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48"/>
        <v>0</v>
      </c>
      <c r="AB1394" s="228" t="str">
        <f t="shared" si="149"/>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47"/>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48"/>
        <v>0</v>
      </c>
      <c r="AB1395" s="228" t="str">
        <f t="shared" si="149"/>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47"/>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48"/>
        <v>0</v>
      </c>
      <c r="AB1396" s="228" t="str">
        <f t="shared" si="149"/>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47"/>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48"/>
        <v>0</v>
      </c>
      <c r="AB1397" s="228" t="str">
        <f t="shared" si="149"/>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47"/>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48"/>
        <v>0</v>
      </c>
      <c r="AB1398" s="228" t="str">
        <f t="shared" si="149"/>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47"/>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48"/>
        <v>0</v>
      </c>
      <c r="AB1399" s="228" t="str">
        <f t="shared" si="149"/>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47"/>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48"/>
        <v>0</v>
      </c>
      <c r="AB1400" s="228" t="str">
        <f t="shared" si="149"/>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47"/>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48"/>
        <v>0</v>
      </c>
      <c r="AB1401" s="228" t="str">
        <f t="shared" si="149"/>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47"/>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48"/>
        <v>0</v>
      </c>
      <c r="AB1402" s="228" t="str">
        <f t="shared" si="149"/>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50">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51">IF(AND(C1403="Smelter not listed",OR(LEN(D1403)=0,LEN(E1403)=0)),1,0)</f>
        <v>0</v>
      </c>
      <c r="AB1403" s="228" t="str">
        <f t="shared" ref="AB1403" si="152">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153">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154">IF(AND(C1404="Smelter not listed",OR(LEN(D1404)=0,LEN(E1404)=0)),1,0)</f>
        <v>0</v>
      </c>
      <c r="AB1404" s="228" t="str">
        <f t="shared" ref="AB1404:AB1435" si="155">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53"/>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154"/>
        <v>0</v>
      </c>
      <c r="AB1405" s="228" t="str">
        <f t="shared" si="155"/>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53"/>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154"/>
        <v>0</v>
      </c>
      <c r="AB1406" s="228" t="str">
        <f t="shared" si="155"/>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53"/>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154"/>
        <v>0</v>
      </c>
      <c r="AB1407" s="228" t="str">
        <f t="shared" si="155"/>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53"/>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154"/>
        <v>0</v>
      </c>
      <c r="AB1408" s="228" t="str">
        <f t="shared" si="155"/>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53"/>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154"/>
        <v>0</v>
      </c>
      <c r="AB1409" s="228" t="str">
        <f t="shared" si="155"/>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53"/>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154"/>
        <v>0</v>
      </c>
      <c r="AB1410" s="228" t="str">
        <f t="shared" si="155"/>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53"/>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154"/>
        <v>0</v>
      </c>
      <c r="AB1411" s="228" t="str">
        <f t="shared" si="155"/>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53"/>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154"/>
        <v>0</v>
      </c>
      <c r="AB1412" s="228" t="str">
        <f t="shared" si="155"/>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53"/>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154"/>
        <v>0</v>
      </c>
      <c r="AB1413" s="228" t="str">
        <f t="shared" si="155"/>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53"/>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154"/>
        <v>0</v>
      </c>
      <c r="AB1414" s="228" t="str">
        <f t="shared" si="155"/>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53"/>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154"/>
        <v>0</v>
      </c>
      <c r="AB1415" s="228" t="str">
        <f t="shared" si="155"/>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53"/>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154"/>
        <v>0</v>
      </c>
      <c r="AB1416" s="228" t="str">
        <f t="shared" si="155"/>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53"/>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154"/>
        <v>0</v>
      </c>
      <c r="AB1417" s="228" t="str">
        <f t="shared" si="155"/>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53"/>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154"/>
        <v>0</v>
      </c>
      <c r="AB1418" s="228" t="str">
        <f t="shared" si="155"/>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53"/>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154"/>
        <v>0</v>
      </c>
      <c r="AB1419" s="228" t="str">
        <f t="shared" si="155"/>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53"/>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154"/>
        <v>0</v>
      </c>
      <c r="AB1420" s="228" t="str">
        <f t="shared" si="155"/>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53"/>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154"/>
        <v>0</v>
      </c>
      <c r="AB1421" s="228" t="str">
        <f t="shared" si="155"/>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53"/>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154"/>
        <v>0</v>
      </c>
      <c r="AB1422" s="228" t="str">
        <f t="shared" si="155"/>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53"/>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154"/>
        <v>0</v>
      </c>
      <c r="AB1423" s="228" t="str">
        <f t="shared" si="155"/>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53"/>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154"/>
        <v>0</v>
      </c>
      <c r="AB1424" s="228" t="str">
        <f t="shared" si="155"/>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53"/>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154"/>
        <v>0</v>
      </c>
      <c r="AB1425" s="228" t="str">
        <f t="shared" si="155"/>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53"/>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154"/>
        <v>0</v>
      </c>
      <c r="AB1426" s="228" t="str">
        <f t="shared" si="155"/>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53"/>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154"/>
        <v>0</v>
      </c>
      <c r="AB1427" s="228" t="str">
        <f t="shared" si="155"/>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53"/>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154"/>
        <v>0</v>
      </c>
      <c r="AB1428" s="228" t="str">
        <f t="shared" si="155"/>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53"/>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154"/>
        <v>0</v>
      </c>
      <c r="AB1429" s="228" t="str">
        <f t="shared" si="155"/>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53"/>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154"/>
        <v>0</v>
      </c>
      <c r="AB1430" s="228" t="str">
        <f t="shared" si="155"/>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53"/>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154"/>
        <v>0</v>
      </c>
      <c r="AB1431" s="228" t="str">
        <f t="shared" si="155"/>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53"/>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154"/>
        <v>0</v>
      </c>
      <c r="AB1432" s="228" t="str">
        <f t="shared" si="155"/>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53"/>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154"/>
        <v>0</v>
      </c>
      <c r="AB1433" s="228" t="str">
        <f t="shared" si="155"/>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53"/>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154"/>
        <v>0</v>
      </c>
      <c r="AB1434" s="228" t="str">
        <f t="shared" si="155"/>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53"/>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154"/>
        <v>0</v>
      </c>
      <c r="AB1435" s="228" t="str">
        <f t="shared" si="155"/>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156">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157">IF(AND(C1436="Smelter not listed",OR(LEN(D1436)=0,LEN(E1436)=0)),1,0)</f>
        <v>0</v>
      </c>
      <c r="AB1436" s="228" t="str">
        <f t="shared" ref="AB1436:AB1466" si="158">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56"/>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157"/>
        <v>0</v>
      </c>
      <c r="AB1437" s="228" t="str">
        <f t="shared" si="158"/>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56"/>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157"/>
        <v>0</v>
      </c>
      <c r="AB1438" s="228" t="str">
        <f t="shared" si="158"/>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56"/>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157"/>
        <v>0</v>
      </c>
      <c r="AB1439" s="228" t="str">
        <f t="shared" si="158"/>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56"/>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157"/>
        <v>0</v>
      </c>
      <c r="AB1440" s="228" t="str">
        <f t="shared" si="158"/>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56"/>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157"/>
        <v>0</v>
      </c>
      <c r="AB1441" s="228" t="str">
        <f t="shared" si="158"/>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56"/>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157"/>
        <v>0</v>
      </c>
      <c r="AB1442" s="228" t="str">
        <f t="shared" si="158"/>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56"/>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157"/>
        <v>0</v>
      </c>
      <c r="AB1443" s="228" t="str">
        <f t="shared" si="158"/>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56"/>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157"/>
        <v>0</v>
      </c>
      <c r="AB1444" s="228" t="str">
        <f t="shared" si="158"/>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56"/>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157"/>
        <v>0</v>
      </c>
      <c r="AB1445" s="228" t="str">
        <f t="shared" si="158"/>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56"/>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157"/>
        <v>0</v>
      </c>
      <c r="AB1446" s="228" t="str">
        <f t="shared" si="158"/>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56"/>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157"/>
        <v>0</v>
      </c>
      <c r="AB1447" s="228" t="str">
        <f t="shared" si="158"/>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56"/>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157"/>
        <v>0</v>
      </c>
      <c r="AB1448" s="228" t="str">
        <f t="shared" si="158"/>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56"/>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157"/>
        <v>0</v>
      </c>
      <c r="AB1449" s="228" t="str">
        <f t="shared" si="158"/>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56"/>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157"/>
        <v>0</v>
      </c>
      <c r="AB1450" s="228" t="str">
        <f t="shared" si="158"/>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56"/>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157"/>
        <v>0</v>
      </c>
      <c r="AB1451" s="228" t="str">
        <f t="shared" si="158"/>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56"/>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157"/>
        <v>0</v>
      </c>
      <c r="AB1452" s="228" t="str">
        <f t="shared" si="158"/>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56"/>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157"/>
        <v>0</v>
      </c>
      <c r="AB1453" s="228" t="str">
        <f t="shared" si="158"/>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56"/>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157"/>
        <v>0</v>
      </c>
      <c r="AB1454" s="228" t="str">
        <f t="shared" si="158"/>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56"/>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157"/>
        <v>0</v>
      </c>
      <c r="AB1455" s="228" t="str">
        <f t="shared" si="158"/>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56"/>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157"/>
        <v>0</v>
      </c>
      <c r="AB1456" s="228" t="str">
        <f t="shared" si="158"/>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56"/>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157"/>
        <v>0</v>
      </c>
      <c r="AB1457" s="228" t="str">
        <f t="shared" si="158"/>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56"/>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157"/>
        <v>0</v>
      </c>
      <c r="AB1458" s="228" t="str">
        <f t="shared" si="158"/>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56"/>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157"/>
        <v>0</v>
      </c>
      <c r="AB1459" s="228" t="str">
        <f t="shared" si="158"/>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56"/>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157"/>
        <v>0</v>
      </c>
      <c r="AB1460" s="228" t="str">
        <f t="shared" si="158"/>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56"/>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157"/>
        <v>0</v>
      </c>
      <c r="AB1461" s="228" t="str">
        <f t="shared" si="158"/>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56"/>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157"/>
        <v>0</v>
      </c>
      <c r="AB1462" s="228" t="str">
        <f t="shared" si="158"/>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56"/>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157"/>
        <v>0</v>
      </c>
      <c r="AB1463" s="228" t="str">
        <f t="shared" si="158"/>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56"/>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157"/>
        <v>0</v>
      </c>
      <c r="AB1464" s="228" t="str">
        <f t="shared" si="158"/>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56"/>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157"/>
        <v>0</v>
      </c>
      <c r="AB1465" s="228" t="str">
        <f t="shared" si="158"/>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56"/>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157"/>
        <v>0</v>
      </c>
      <c r="AB1466" s="228" t="str">
        <f t="shared" si="158"/>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159">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160">IF(AND(C1467="Smelter not listed",OR(LEN(D1467)=0,LEN(E1467)=0)),1,0)</f>
        <v>0</v>
      </c>
      <c r="AB1467" s="228" t="str">
        <f t="shared" ref="AB1467" si="161">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162">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163">IF(AND(C1468="Smelter not listed",OR(LEN(D1468)=0,LEN(E1468)=0)),1,0)</f>
        <v>0</v>
      </c>
      <c r="AB1468" s="228" t="str">
        <f t="shared" ref="AB1468:AB1499" si="164">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62"/>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163"/>
        <v>0</v>
      </c>
      <c r="AB1469" s="228" t="str">
        <f t="shared" si="164"/>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62"/>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163"/>
        <v>0</v>
      </c>
      <c r="AB1470" s="228" t="str">
        <f t="shared" si="164"/>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62"/>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163"/>
        <v>0</v>
      </c>
      <c r="AB1471" s="228" t="str">
        <f t="shared" si="164"/>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62"/>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163"/>
        <v>0</v>
      </c>
      <c r="AB1472" s="228" t="str">
        <f t="shared" si="164"/>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62"/>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163"/>
        <v>0</v>
      </c>
      <c r="AB1473" s="228" t="str">
        <f t="shared" si="164"/>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62"/>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163"/>
        <v>0</v>
      </c>
      <c r="AB1474" s="228" t="str">
        <f t="shared" si="164"/>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62"/>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163"/>
        <v>0</v>
      </c>
      <c r="AB1475" s="228" t="str">
        <f t="shared" si="164"/>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62"/>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163"/>
        <v>0</v>
      </c>
      <c r="AB1476" s="228" t="str">
        <f t="shared" si="164"/>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62"/>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163"/>
        <v>0</v>
      </c>
      <c r="AB1477" s="228" t="str">
        <f t="shared" si="164"/>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62"/>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163"/>
        <v>0</v>
      </c>
      <c r="AB1478" s="228" t="str">
        <f t="shared" si="164"/>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62"/>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163"/>
        <v>0</v>
      </c>
      <c r="AB1479" s="228" t="str">
        <f t="shared" si="164"/>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62"/>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163"/>
        <v>0</v>
      </c>
      <c r="AB1480" s="228" t="str">
        <f t="shared" si="164"/>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62"/>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163"/>
        <v>0</v>
      </c>
      <c r="AB1481" s="228" t="str">
        <f t="shared" si="164"/>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62"/>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163"/>
        <v>0</v>
      </c>
      <c r="AB1482" s="228" t="str">
        <f t="shared" si="164"/>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62"/>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163"/>
        <v>0</v>
      </c>
      <c r="AB1483" s="228" t="str">
        <f t="shared" si="164"/>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62"/>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163"/>
        <v>0</v>
      </c>
      <c r="AB1484" s="228" t="str">
        <f t="shared" si="164"/>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62"/>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163"/>
        <v>0</v>
      </c>
      <c r="AB1485" s="228" t="str">
        <f t="shared" si="164"/>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62"/>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163"/>
        <v>0</v>
      </c>
      <c r="AB1486" s="228" t="str">
        <f t="shared" si="164"/>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62"/>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163"/>
        <v>0</v>
      </c>
      <c r="AB1487" s="228" t="str">
        <f t="shared" si="164"/>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62"/>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163"/>
        <v>0</v>
      </c>
      <c r="AB1488" s="228" t="str">
        <f t="shared" si="164"/>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62"/>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163"/>
        <v>0</v>
      </c>
      <c r="AB1489" s="228" t="str">
        <f t="shared" si="164"/>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62"/>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163"/>
        <v>0</v>
      </c>
      <c r="AB1490" s="228" t="str">
        <f t="shared" si="164"/>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62"/>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163"/>
        <v>0</v>
      </c>
      <c r="AB1491" s="228" t="str">
        <f t="shared" si="164"/>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62"/>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163"/>
        <v>0</v>
      </c>
      <c r="AB1492" s="228" t="str">
        <f t="shared" si="164"/>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62"/>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163"/>
        <v>0</v>
      </c>
      <c r="AB1493" s="228" t="str">
        <f t="shared" si="164"/>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62"/>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163"/>
        <v>0</v>
      </c>
      <c r="AB1494" s="228" t="str">
        <f t="shared" si="164"/>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62"/>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163"/>
        <v>0</v>
      </c>
      <c r="AB1495" s="228" t="str">
        <f t="shared" si="164"/>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62"/>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163"/>
        <v>0</v>
      </c>
      <c r="AB1496" s="228" t="str">
        <f t="shared" si="164"/>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62"/>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163"/>
        <v>0</v>
      </c>
      <c r="AB1497" s="228" t="str">
        <f t="shared" si="164"/>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62"/>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163"/>
        <v>0</v>
      </c>
      <c r="AB1498" s="228" t="str">
        <f t="shared" si="164"/>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62"/>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163"/>
        <v>0</v>
      </c>
      <c r="AB1499" s="228" t="str">
        <f t="shared" si="164"/>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165">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166">IF(AND(C1500="Smelter not listed",OR(LEN(D1500)=0,LEN(E1500)=0)),1,0)</f>
        <v>0</v>
      </c>
      <c r="AB1500" s="228" t="str">
        <f t="shared" ref="AB1500:AB1530" si="167">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65"/>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166"/>
        <v>0</v>
      </c>
      <c r="AB1501" s="228" t="str">
        <f t="shared" si="167"/>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65"/>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166"/>
        <v>0</v>
      </c>
      <c r="AB1502" s="228" t="str">
        <f t="shared" si="167"/>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65"/>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166"/>
        <v>0</v>
      </c>
      <c r="AB1503" s="228" t="str">
        <f t="shared" si="167"/>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65"/>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166"/>
        <v>0</v>
      </c>
      <c r="AB1504" s="228" t="str">
        <f t="shared" si="167"/>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65"/>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166"/>
        <v>0</v>
      </c>
      <c r="AB1505" s="228" t="str">
        <f t="shared" si="167"/>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65"/>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166"/>
        <v>0</v>
      </c>
      <c r="AB1506" s="228" t="str">
        <f t="shared" si="167"/>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65"/>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166"/>
        <v>0</v>
      </c>
      <c r="AB1507" s="228" t="str">
        <f t="shared" si="167"/>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65"/>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166"/>
        <v>0</v>
      </c>
      <c r="AB1508" s="228" t="str">
        <f t="shared" si="167"/>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65"/>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166"/>
        <v>0</v>
      </c>
      <c r="AB1509" s="228" t="str">
        <f t="shared" si="167"/>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65"/>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166"/>
        <v>0</v>
      </c>
      <c r="AB1510" s="228" t="str">
        <f t="shared" si="167"/>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65"/>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166"/>
        <v>0</v>
      </c>
      <c r="AB1511" s="228" t="str">
        <f t="shared" si="167"/>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65"/>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166"/>
        <v>0</v>
      </c>
      <c r="AB1512" s="228" t="str">
        <f t="shared" si="167"/>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65"/>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166"/>
        <v>0</v>
      </c>
      <c r="AB1513" s="228" t="str">
        <f t="shared" si="167"/>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65"/>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166"/>
        <v>0</v>
      </c>
      <c r="AB1514" s="228" t="str">
        <f t="shared" si="167"/>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65"/>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166"/>
        <v>0</v>
      </c>
      <c r="AB1515" s="228" t="str">
        <f t="shared" si="167"/>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65"/>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166"/>
        <v>0</v>
      </c>
      <c r="AB1516" s="228" t="str">
        <f t="shared" si="167"/>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65"/>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166"/>
        <v>0</v>
      </c>
      <c r="AB1517" s="228" t="str">
        <f t="shared" si="167"/>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65"/>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166"/>
        <v>0</v>
      </c>
      <c r="AB1518" s="228" t="str">
        <f t="shared" si="167"/>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65"/>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166"/>
        <v>0</v>
      </c>
      <c r="AB1519" s="228" t="str">
        <f t="shared" si="167"/>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165"/>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166"/>
        <v>0</v>
      </c>
      <c r="AB1520" s="228" t="str">
        <f t="shared" si="167"/>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165"/>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166"/>
        <v>0</v>
      </c>
      <c r="AB1521" s="228" t="str">
        <f t="shared" si="167"/>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165"/>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166"/>
        <v>0</v>
      </c>
      <c r="AB1522" s="228" t="str">
        <f t="shared" si="167"/>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165"/>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166"/>
        <v>0</v>
      </c>
      <c r="AB1523" s="228" t="str">
        <f t="shared" si="167"/>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165"/>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166"/>
        <v>0</v>
      </c>
      <c r="AB1524" s="228" t="str">
        <f t="shared" si="167"/>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165"/>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166"/>
        <v>0</v>
      </c>
      <c r="AB1525" s="228" t="str">
        <f t="shared" si="167"/>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165"/>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166"/>
        <v>0</v>
      </c>
      <c r="AB1526" s="228" t="str">
        <f t="shared" si="167"/>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165"/>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166"/>
        <v>0</v>
      </c>
      <c r="AB1527" s="228" t="str">
        <f t="shared" si="167"/>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165"/>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166"/>
        <v>0</v>
      </c>
      <c r="AB1528" s="228" t="str">
        <f t="shared" si="167"/>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165"/>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166"/>
        <v>0</v>
      </c>
      <c r="AB1529" s="228" t="str">
        <f t="shared" si="167"/>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165"/>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166"/>
        <v>0</v>
      </c>
      <c r="AB1530" s="228" t="str">
        <f t="shared" si="167"/>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168">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169">IF(AND(C1531="Smelter not listed",OR(LEN(D1531)=0,LEN(E1531)=0)),1,0)</f>
        <v>0</v>
      </c>
      <c r="AB1531" s="228" t="str">
        <f t="shared" ref="AB1531" si="170">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171">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172">IF(AND(C1532="Smelter not listed",OR(LEN(D1532)=0,LEN(E1532)=0)),1,0)</f>
        <v>0</v>
      </c>
      <c r="AB1532" s="228" t="str">
        <f t="shared" ref="AB1532:AB1563" si="173">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171"/>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172"/>
        <v>0</v>
      </c>
      <c r="AB1533" s="228" t="str">
        <f t="shared" si="173"/>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171"/>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172"/>
        <v>0</v>
      </c>
      <c r="AB1534" s="228" t="str">
        <f t="shared" si="173"/>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171"/>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172"/>
        <v>0</v>
      </c>
      <c r="AB1535" s="228" t="str">
        <f t="shared" si="173"/>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171"/>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172"/>
        <v>0</v>
      </c>
      <c r="AB1536" s="228" t="str">
        <f t="shared" si="173"/>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171"/>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172"/>
        <v>0</v>
      </c>
      <c r="AB1537" s="228" t="str">
        <f t="shared" si="173"/>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171"/>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172"/>
        <v>0</v>
      </c>
      <c r="AB1538" s="228" t="str">
        <f t="shared" si="173"/>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171"/>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172"/>
        <v>0</v>
      </c>
      <c r="AB1539" s="228" t="str">
        <f t="shared" si="173"/>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171"/>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172"/>
        <v>0</v>
      </c>
      <c r="AB1540" s="228" t="str">
        <f t="shared" si="173"/>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171"/>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172"/>
        <v>0</v>
      </c>
      <c r="AB1541" s="228" t="str">
        <f t="shared" si="173"/>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171"/>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172"/>
        <v>0</v>
      </c>
      <c r="AB1542" s="228" t="str">
        <f t="shared" si="173"/>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171"/>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172"/>
        <v>0</v>
      </c>
      <c r="AB1543" s="228" t="str">
        <f t="shared" si="173"/>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171"/>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172"/>
        <v>0</v>
      </c>
      <c r="AB1544" s="228" t="str">
        <f t="shared" si="173"/>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171"/>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172"/>
        <v>0</v>
      </c>
      <c r="AB1545" s="228" t="str">
        <f t="shared" si="173"/>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171"/>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172"/>
        <v>0</v>
      </c>
      <c r="AB1546" s="228" t="str">
        <f t="shared" si="173"/>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171"/>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172"/>
        <v>0</v>
      </c>
      <c r="AB1547" s="228" t="str">
        <f t="shared" si="173"/>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171"/>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172"/>
        <v>0</v>
      </c>
      <c r="AB1548" s="228" t="str">
        <f t="shared" si="173"/>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171"/>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172"/>
        <v>0</v>
      </c>
      <c r="AB1549" s="228" t="str">
        <f t="shared" si="173"/>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171"/>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172"/>
        <v>0</v>
      </c>
      <c r="AB1550" s="228" t="str">
        <f t="shared" si="173"/>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171"/>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172"/>
        <v>0</v>
      </c>
      <c r="AB1551" s="228" t="str">
        <f t="shared" si="173"/>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171"/>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172"/>
        <v>0</v>
      </c>
      <c r="AB1552" s="228" t="str">
        <f t="shared" si="173"/>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171"/>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172"/>
        <v>0</v>
      </c>
      <c r="AB1553" s="228" t="str">
        <f t="shared" si="173"/>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171"/>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172"/>
        <v>0</v>
      </c>
      <c r="AB1554" s="228" t="str">
        <f t="shared" si="173"/>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171"/>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172"/>
        <v>0</v>
      </c>
      <c r="AB1555" s="228" t="str">
        <f t="shared" si="173"/>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171"/>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172"/>
        <v>0</v>
      </c>
      <c r="AB1556" s="228" t="str">
        <f t="shared" si="173"/>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171"/>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172"/>
        <v>0</v>
      </c>
      <c r="AB1557" s="228" t="str">
        <f t="shared" si="173"/>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171"/>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172"/>
        <v>0</v>
      </c>
      <c r="AB1558" s="228" t="str">
        <f t="shared" si="173"/>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171"/>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172"/>
        <v>0</v>
      </c>
      <c r="AB1559" s="228" t="str">
        <f t="shared" si="173"/>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171"/>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172"/>
        <v>0</v>
      </c>
      <c r="AB1560" s="228" t="str">
        <f t="shared" si="173"/>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171"/>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172"/>
        <v>0</v>
      </c>
      <c r="AB1561" s="228" t="str">
        <f t="shared" si="173"/>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171"/>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172"/>
        <v>0</v>
      </c>
      <c r="AB1562" s="228" t="str">
        <f t="shared" si="173"/>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171"/>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172"/>
        <v>0</v>
      </c>
      <c r="AB1563" s="228" t="str">
        <f t="shared" si="173"/>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174">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175">IF(AND(C1564="Smelter not listed",OR(LEN(D1564)=0,LEN(E1564)=0)),1,0)</f>
        <v>0</v>
      </c>
      <c r="AB1564" s="228" t="str">
        <f t="shared" ref="AB1564:AB1594" si="176">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174"/>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175"/>
        <v>0</v>
      </c>
      <c r="AB1565" s="228" t="str">
        <f t="shared" si="176"/>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174"/>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175"/>
        <v>0</v>
      </c>
      <c r="AB1566" s="228" t="str">
        <f t="shared" si="176"/>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174"/>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175"/>
        <v>0</v>
      </c>
      <c r="AB1567" s="228" t="str">
        <f t="shared" si="176"/>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174"/>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175"/>
        <v>0</v>
      </c>
      <c r="AB1568" s="228" t="str">
        <f t="shared" si="176"/>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174"/>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175"/>
        <v>0</v>
      </c>
      <c r="AB1569" s="228" t="str">
        <f t="shared" si="176"/>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174"/>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175"/>
        <v>0</v>
      </c>
      <c r="AB1570" s="228" t="str">
        <f t="shared" si="176"/>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174"/>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175"/>
        <v>0</v>
      </c>
      <c r="AB1571" s="228" t="str">
        <f t="shared" si="176"/>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174"/>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175"/>
        <v>0</v>
      </c>
      <c r="AB1572" s="228" t="str">
        <f t="shared" si="176"/>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174"/>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175"/>
        <v>0</v>
      </c>
      <c r="AB1573" s="228" t="str">
        <f t="shared" si="176"/>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174"/>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175"/>
        <v>0</v>
      </c>
      <c r="AB1574" s="228" t="str">
        <f t="shared" si="176"/>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174"/>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175"/>
        <v>0</v>
      </c>
      <c r="AB1575" s="228" t="str">
        <f t="shared" si="176"/>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174"/>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175"/>
        <v>0</v>
      </c>
      <c r="AB1576" s="228" t="str">
        <f t="shared" si="176"/>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174"/>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175"/>
        <v>0</v>
      </c>
      <c r="AB1577" s="228" t="str">
        <f t="shared" si="176"/>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174"/>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175"/>
        <v>0</v>
      </c>
      <c r="AB1578" s="228" t="str">
        <f t="shared" si="176"/>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174"/>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175"/>
        <v>0</v>
      </c>
      <c r="AB1579" s="228" t="str">
        <f t="shared" si="176"/>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174"/>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175"/>
        <v>0</v>
      </c>
      <c r="AB1580" s="228" t="str">
        <f t="shared" si="176"/>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174"/>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175"/>
        <v>0</v>
      </c>
      <c r="AB1581" s="228" t="str">
        <f t="shared" si="176"/>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174"/>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175"/>
        <v>0</v>
      </c>
      <c r="AB1582" s="228" t="str">
        <f t="shared" si="176"/>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174"/>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175"/>
        <v>0</v>
      </c>
      <c r="AB1583" s="228" t="str">
        <f t="shared" si="176"/>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174"/>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175"/>
        <v>0</v>
      </c>
      <c r="AB1584" s="228" t="str">
        <f t="shared" si="176"/>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174"/>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175"/>
        <v>0</v>
      </c>
      <c r="AB1585" s="228" t="str">
        <f t="shared" si="176"/>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174"/>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175"/>
        <v>0</v>
      </c>
      <c r="AB1586" s="228" t="str">
        <f t="shared" si="176"/>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174"/>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175"/>
        <v>0</v>
      </c>
      <c r="AB1587" s="228" t="str">
        <f t="shared" si="176"/>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174"/>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175"/>
        <v>0</v>
      </c>
      <c r="AB1588" s="228" t="str">
        <f t="shared" si="176"/>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174"/>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175"/>
        <v>0</v>
      </c>
      <c r="AB1589" s="228" t="str">
        <f t="shared" si="176"/>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174"/>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175"/>
        <v>0</v>
      </c>
      <c r="AB1590" s="228" t="str">
        <f t="shared" si="176"/>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174"/>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175"/>
        <v>0</v>
      </c>
      <c r="AB1591" s="228" t="str">
        <f t="shared" si="176"/>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174"/>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175"/>
        <v>0</v>
      </c>
      <c r="AB1592" s="228" t="str">
        <f t="shared" si="176"/>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174"/>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175"/>
        <v>0</v>
      </c>
      <c r="AB1593" s="228" t="str">
        <f t="shared" si="176"/>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174"/>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175"/>
        <v>0</v>
      </c>
      <c r="AB1594" s="228" t="str">
        <f t="shared" si="176"/>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177">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178">IF(AND(C1595="Smelter not listed",OR(LEN(D1595)=0,LEN(E1595)=0)),1,0)</f>
        <v>0</v>
      </c>
      <c r="AB1595" s="228" t="str">
        <f t="shared" ref="AB1595" si="179">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180">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181">IF(AND(C1596="Smelter not listed",OR(LEN(D1596)=0,LEN(E1596)=0)),1,0)</f>
        <v>0</v>
      </c>
      <c r="AB1596" s="228" t="str">
        <f t="shared" ref="AB1596:AB1627" si="182">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180"/>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181"/>
        <v>0</v>
      </c>
      <c r="AB1597" s="228" t="str">
        <f t="shared" si="182"/>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180"/>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181"/>
        <v>0</v>
      </c>
      <c r="AB1598" s="228" t="str">
        <f t="shared" si="182"/>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180"/>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181"/>
        <v>0</v>
      </c>
      <c r="AB1599" s="228" t="str">
        <f t="shared" si="182"/>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180"/>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181"/>
        <v>0</v>
      </c>
      <c r="AB1600" s="228" t="str">
        <f t="shared" si="182"/>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180"/>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181"/>
        <v>0</v>
      </c>
      <c r="AB1601" s="228" t="str">
        <f t="shared" si="182"/>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180"/>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181"/>
        <v>0</v>
      </c>
      <c r="AB1602" s="228" t="str">
        <f t="shared" si="182"/>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180"/>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181"/>
        <v>0</v>
      </c>
      <c r="AB1603" s="228" t="str">
        <f t="shared" si="182"/>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180"/>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181"/>
        <v>0</v>
      </c>
      <c r="AB1604" s="228" t="str">
        <f t="shared" si="182"/>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180"/>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181"/>
        <v>0</v>
      </c>
      <c r="AB1605" s="228" t="str">
        <f t="shared" si="182"/>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180"/>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181"/>
        <v>0</v>
      </c>
      <c r="AB1606" s="228" t="str">
        <f t="shared" si="182"/>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180"/>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181"/>
        <v>0</v>
      </c>
      <c r="AB1607" s="228" t="str">
        <f t="shared" si="182"/>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180"/>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181"/>
        <v>0</v>
      </c>
      <c r="AB1608" s="228" t="str">
        <f t="shared" si="182"/>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180"/>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181"/>
        <v>0</v>
      </c>
      <c r="AB1609" s="228" t="str">
        <f t="shared" si="182"/>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180"/>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181"/>
        <v>0</v>
      </c>
      <c r="AB1610" s="228" t="str">
        <f t="shared" si="182"/>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180"/>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181"/>
        <v>0</v>
      </c>
      <c r="AB1611" s="228" t="str">
        <f t="shared" si="182"/>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180"/>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181"/>
        <v>0</v>
      </c>
      <c r="AB1612" s="228" t="str">
        <f t="shared" si="182"/>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180"/>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181"/>
        <v>0</v>
      </c>
      <c r="AB1613" s="228" t="str">
        <f t="shared" si="182"/>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180"/>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181"/>
        <v>0</v>
      </c>
      <c r="AB1614" s="228" t="str">
        <f t="shared" si="182"/>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180"/>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181"/>
        <v>0</v>
      </c>
      <c r="AB1615" s="228" t="str">
        <f t="shared" si="182"/>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180"/>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181"/>
        <v>0</v>
      </c>
      <c r="AB1616" s="228" t="str">
        <f t="shared" si="182"/>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180"/>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181"/>
        <v>0</v>
      </c>
      <c r="AB1617" s="228" t="str">
        <f t="shared" si="182"/>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180"/>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181"/>
        <v>0</v>
      </c>
      <c r="AB1618" s="228" t="str">
        <f t="shared" si="182"/>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180"/>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181"/>
        <v>0</v>
      </c>
      <c r="AB1619" s="228" t="str">
        <f t="shared" si="182"/>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180"/>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181"/>
        <v>0</v>
      </c>
      <c r="AB1620" s="228" t="str">
        <f t="shared" si="182"/>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180"/>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181"/>
        <v>0</v>
      </c>
      <c r="AB1621" s="228" t="str">
        <f t="shared" si="182"/>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180"/>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181"/>
        <v>0</v>
      </c>
      <c r="AB1622" s="228" t="str">
        <f t="shared" si="182"/>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180"/>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181"/>
        <v>0</v>
      </c>
      <c r="AB1623" s="228" t="str">
        <f t="shared" si="182"/>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180"/>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181"/>
        <v>0</v>
      </c>
      <c r="AB1624" s="228" t="str">
        <f t="shared" si="182"/>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180"/>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181"/>
        <v>0</v>
      </c>
      <c r="AB1625" s="228" t="str">
        <f t="shared" si="182"/>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180"/>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181"/>
        <v>0</v>
      </c>
      <c r="AB1626" s="228" t="str">
        <f t="shared" si="182"/>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180"/>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181"/>
        <v>0</v>
      </c>
      <c r="AB1627" s="228" t="str">
        <f t="shared" si="182"/>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183">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184">IF(AND(C1628="Smelter not listed",OR(LEN(D1628)=0,LEN(E1628)=0)),1,0)</f>
        <v>0</v>
      </c>
      <c r="AB1628" s="228" t="str">
        <f t="shared" ref="AB1628:AB1658" si="185">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183"/>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184"/>
        <v>0</v>
      </c>
      <c r="AB1629" s="228" t="str">
        <f t="shared" si="185"/>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183"/>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184"/>
        <v>0</v>
      </c>
      <c r="AB1630" s="228" t="str">
        <f t="shared" si="185"/>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183"/>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184"/>
        <v>0</v>
      </c>
      <c r="AB1631" s="228" t="str">
        <f t="shared" si="185"/>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183"/>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184"/>
        <v>0</v>
      </c>
      <c r="AB1632" s="228" t="str">
        <f t="shared" si="185"/>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183"/>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184"/>
        <v>0</v>
      </c>
      <c r="AB1633" s="228" t="str">
        <f t="shared" si="185"/>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183"/>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184"/>
        <v>0</v>
      </c>
      <c r="AB1634" s="228" t="str">
        <f t="shared" si="185"/>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183"/>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184"/>
        <v>0</v>
      </c>
      <c r="AB1635" s="228" t="str">
        <f t="shared" si="185"/>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183"/>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184"/>
        <v>0</v>
      </c>
      <c r="AB1636" s="228" t="str">
        <f t="shared" si="185"/>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183"/>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184"/>
        <v>0</v>
      </c>
      <c r="AB1637" s="228" t="str">
        <f t="shared" si="185"/>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183"/>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184"/>
        <v>0</v>
      </c>
      <c r="AB1638" s="228" t="str">
        <f t="shared" si="185"/>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183"/>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184"/>
        <v>0</v>
      </c>
      <c r="AB1639" s="228" t="str">
        <f t="shared" si="185"/>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183"/>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184"/>
        <v>0</v>
      </c>
      <c r="AB1640" s="228" t="str">
        <f t="shared" si="185"/>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183"/>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184"/>
        <v>0</v>
      </c>
      <c r="AB1641" s="228" t="str">
        <f t="shared" si="185"/>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183"/>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184"/>
        <v>0</v>
      </c>
      <c r="AB1642" s="228" t="str">
        <f t="shared" si="185"/>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183"/>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184"/>
        <v>0</v>
      </c>
      <c r="AB1643" s="228" t="str">
        <f t="shared" si="185"/>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183"/>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184"/>
        <v>0</v>
      </c>
      <c r="AB1644" s="228" t="str">
        <f t="shared" si="185"/>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183"/>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184"/>
        <v>0</v>
      </c>
      <c r="AB1645" s="228" t="str">
        <f t="shared" si="185"/>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183"/>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184"/>
        <v>0</v>
      </c>
      <c r="AB1646" s="228" t="str">
        <f t="shared" si="185"/>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183"/>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184"/>
        <v>0</v>
      </c>
      <c r="AB1647" s="228" t="str">
        <f t="shared" si="185"/>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183"/>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184"/>
        <v>0</v>
      </c>
      <c r="AB1648" s="228" t="str">
        <f t="shared" si="185"/>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183"/>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184"/>
        <v>0</v>
      </c>
      <c r="AB1649" s="228" t="str">
        <f t="shared" si="185"/>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183"/>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184"/>
        <v>0</v>
      </c>
      <c r="AB1650" s="228" t="str">
        <f t="shared" si="185"/>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183"/>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184"/>
        <v>0</v>
      </c>
      <c r="AB1651" s="228" t="str">
        <f t="shared" si="185"/>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183"/>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184"/>
        <v>0</v>
      </c>
      <c r="AB1652" s="228" t="str">
        <f t="shared" si="185"/>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183"/>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184"/>
        <v>0</v>
      </c>
      <c r="AB1653" s="228" t="str">
        <f t="shared" si="185"/>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183"/>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184"/>
        <v>0</v>
      </c>
      <c r="AB1654" s="228" t="str">
        <f t="shared" si="185"/>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183"/>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184"/>
        <v>0</v>
      </c>
      <c r="AB1655" s="228" t="str">
        <f t="shared" si="185"/>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183"/>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184"/>
        <v>0</v>
      </c>
      <c r="AB1656" s="228" t="str">
        <f t="shared" si="185"/>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183"/>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184"/>
        <v>0</v>
      </c>
      <c r="AB1657" s="228" t="str">
        <f t="shared" si="185"/>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183"/>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184"/>
        <v>0</v>
      </c>
      <c r="AB1658" s="228" t="str">
        <f t="shared" si="185"/>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186">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187">IF(AND(C1659="Smelter not listed",OR(LEN(D1659)=0,LEN(E1659)=0)),1,0)</f>
        <v>0</v>
      </c>
      <c r="AB1659" s="228" t="str">
        <f t="shared" ref="AB1659" si="188">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189">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190">IF(AND(C1660="Smelter not listed",OR(LEN(D1660)=0,LEN(E1660)=0)),1,0)</f>
        <v>0</v>
      </c>
      <c r="AB1660" s="228" t="str">
        <f t="shared" ref="AB1660:AB1691" si="191">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189"/>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190"/>
        <v>0</v>
      </c>
      <c r="AB1661" s="228" t="str">
        <f t="shared" si="191"/>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189"/>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190"/>
        <v>0</v>
      </c>
      <c r="AB1662" s="228" t="str">
        <f t="shared" si="191"/>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189"/>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190"/>
        <v>0</v>
      </c>
      <c r="AB1663" s="228" t="str">
        <f t="shared" si="191"/>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189"/>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190"/>
        <v>0</v>
      </c>
      <c r="AB1664" s="228" t="str">
        <f t="shared" si="191"/>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189"/>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190"/>
        <v>0</v>
      </c>
      <c r="AB1665" s="228" t="str">
        <f t="shared" si="191"/>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189"/>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190"/>
        <v>0</v>
      </c>
      <c r="AB1666" s="228" t="str">
        <f t="shared" si="191"/>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189"/>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190"/>
        <v>0</v>
      </c>
      <c r="AB1667" s="228" t="str">
        <f t="shared" si="191"/>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189"/>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190"/>
        <v>0</v>
      </c>
      <c r="AB1668" s="228" t="str">
        <f t="shared" si="191"/>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189"/>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190"/>
        <v>0</v>
      </c>
      <c r="AB1669" s="228" t="str">
        <f t="shared" si="191"/>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189"/>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190"/>
        <v>0</v>
      </c>
      <c r="AB1670" s="228" t="str">
        <f t="shared" si="191"/>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189"/>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190"/>
        <v>0</v>
      </c>
      <c r="AB1671" s="228" t="str">
        <f t="shared" si="191"/>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189"/>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190"/>
        <v>0</v>
      </c>
      <c r="AB1672" s="228" t="str">
        <f t="shared" si="191"/>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189"/>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190"/>
        <v>0</v>
      </c>
      <c r="AB1673" s="228" t="str">
        <f t="shared" si="191"/>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189"/>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190"/>
        <v>0</v>
      </c>
      <c r="AB1674" s="228" t="str">
        <f t="shared" si="191"/>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189"/>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190"/>
        <v>0</v>
      </c>
      <c r="AB1675" s="228" t="str">
        <f t="shared" si="191"/>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189"/>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190"/>
        <v>0</v>
      </c>
      <c r="AB1676" s="228" t="str">
        <f t="shared" si="191"/>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189"/>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190"/>
        <v>0</v>
      </c>
      <c r="AB1677" s="228" t="str">
        <f t="shared" si="191"/>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189"/>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190"/>
        <v>0</v>
      </c>
      <c r="AB1678" s="228" t="str">
        <f t="shared" si="191"/>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189"/>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190"/>
        <v>0</v>
      </c>
      <c r="AB1679" s="228" t="str">
        <f t="shared" si="191"/>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189"/>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190"/>
        <v>0</v>
      </c>
      <c r="AB1680" s="228" t="str">
        <f t="shared" si="191"/>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189"/>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190"/>
        <v>0</v>
      </c>
      <c r="AB1681" s="228" t="str">
        <f t="shared" si="191"/>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189"/>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190"/>
        <v>0</v>
      </c>
      <c r="AB1682" s="228" t="str">
        <f t="shared" si="191"/>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189"/>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190"/>
        <v>0</v>
      </c>
      <c r="AB1683" s="228" t="str">
        <f t="shared" si="191"/>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189"/>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190"/>
        <v>0</v>
      </c>
      <c r="AB1684" s="228" t="str">
        <f t="shared" si="191"/>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189"/>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190"/>
        <v>0</v>
      </c>
      <c r="AB1685" s="228" t="str">
        <f t="shared" si="191"/>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189"/>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190"/>
        <v>0</v>
      </c>
      <c r="AB1686" s="228" t="str">
        <f t="shared" si="191"/>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189"/>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190"/>
        <v>0</v>
      </c>
      <c r="AB1687" s="228" t="str">
        <f t="shared" si="191"/>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189"/>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190"/>
        <v>0</v>
      </c>
      <c r="AB1688" s="228" t="str">
        <f t="shared" si="191"/>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189"/>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190"/>
        <v>0</v>
      </c>
      <c r="AB1689" s="228" t="str">
        <f t="shared" si="191"/>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189"/>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190"/>
        <v>0</v>
      </c>
      <c r="AB1690" s="228" t="str">
        <f t="shared" si="191"/>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189"/>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190"/>
        <v>0</v>
      </c>
      <c r="AB1691" s="228" t="str">
        <f t="shared" si="191"/>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192">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193">IF(AND(C1692="Smelter not listed",OR(LEN(D1692)=0,LEN(E1692)=0)),1,0)</f>
        <v>0</v>
      </c>
      <c r="AB1692" s="228" t="str">
        <f t="shared" ref="AB1692:AB1722" si="194">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192"/>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193"/>
        <v>0</v>
      </c>
      <c r="AB1693" s="228" t="str">
        <f t="shared" si="194"/>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192"/>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193"/>
        <v>0</v>
      </c>
      <c r="AB1694" s="228" t="str">
        <f t="shared" si="194"/>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192"/>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193"/>
        <v>0</v>
      </c>
      <c r="AB1695" s="228" t="str">
        <f t="shared" si="194"/>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192"/>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193"/>
        <v>0</v>
      </c>
      <c r="AB1696" s="228" t="str">
        <f t="shared" si="194"/>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192"/>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193"/>
        <v>0</v>
      </c>
      <c r="AB1697" s="228" t="str">
        <f t="shared" si="194"/>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192"/>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193"/>
        <v>0</v>
      </c>
      <c r="AB1698" s="228" t="str">
        <f t="shared" si="194"/>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192"/>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193"/>
        <v>0</v>
      </c>
      <c r="AB1699" s="228" t="str">
        <f t="shared" si="194"/>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192"/>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193"/>
        <v>0</v>
      </c>
      <c r="AB1700" s="228" t="str">
        <f t="shared" si="194"/>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192"/>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193"/>
        <v>0</v>
      </c>
      <c r="AB1701" s="228" t="str">
        <f t="shared" si="194"/>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192"/>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193"/>
        <v>0</v>
      </c>
      <c r="AB1702" s="228" t="str">
        <f t="shared" si="194"/>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192"/>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193"/>
        <v>0</v>
      </c>
      <c r="AB1703" s="228" t="str">
        <f t="shared" si="194"/>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192"/>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193"/>
        <v>0</v>
      </c>
      <c r="AB1704" s="228" t="str">
        <f t="shared" si="194"/>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192"/>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193"/>
        <v>0</v>
      </c>
      <c r="AB1705" s="228" t="str">
        <f t="shared" si="194"/>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192"/>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193"/>
        <v>0</v>
      </c>
      <c r="AB1706" s="228" t="str">
        <f t="shared" si="194"/>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192"/>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193"/>
        <v>0</v>
      </c>
      <c r="AB1707" s="228" t="str">
        <f t="shared" si="194"/>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192"/>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193"/>
        <v>0</v>
      </c>
      <c r="AB1708" s="228" t="str">
        <f t="shared" si="194"/>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192"/>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193"/>
        <v>0</v>
      </c>
      <c r="AB1709" s="228" t="str">
        <f t="shared" si="194"/>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192"/>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193"/>
        <v>0</v>
      </c>
      <c r="AB1710" s="228" t="str">
        <f t="shared" si="194"/>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192"/>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193"/>
        <v>0</v>
      </c>
      <c r="AB1711" s="228" t="str">
        <f t="shared" si="194"/>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192"/>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193"/>
        <v>0</v>
      </c>
      <c r="AB1712" s="228" t="str">
        <f t="shared" si="194"/>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192"/>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193"/>
        <v>0</v>
      </c>
      <c r="AB1713" s="228" t="str">
        <f t="shared" si="194"/>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192"/>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193"/>
        <v>0</v>
      </c>
      <c r="AB1714" s="228" t="str">
        <f t="shared" si="194"/>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192"/>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193"/>
        <v>0</v>
      </c>
      <c r="AB1715" s="228" t="str">
        <f t="shared" si="194"/>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192"/>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193"/>
        <v>0</v>
      </c>
      <c r="AB1716" s="228" t="str">
        <f t="shared" si="194"/>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192"/>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193"/>
        <v>0</v>
      </c>
      <c r="AB1717" s="228" t="str">
        <f t="shared" si="194"/>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192"/>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193"/>
        <v>0</v>
      </c>
      <c r="AB1718" s="228" t="str">
        <f t="shared" si="194"/>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192"/>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193"/>
        <v>0</v>
      </c>
      <c r="AB1719" s="228" t="str">
        <f t="shared" si="194"/>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192"/>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193"/>
        <v>0</v>
      </c>
      <c r="AB1720" s="228" t="str">
        <f t="shared" si="194"/>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192"/>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193"/>
        <v>0</v>
      </c>
      <c r="AB1721" s="228" t="str">
        <f t="shared" si="194"/>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192"/>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193"/>
        <v>0</v>
      </c>
      <c r="AB1722" s="228" t="str">
        <f t="shared" si="194"/>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195">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196">IF(AND(C1723="Smelter not listed",OR(LEN(D1723)=0,LEN(E1723)=0)),1,0)</f>
        <v>0</v>
      </c>
      <c r="AB1723" s="228" t="str">
        <f t="shared" ref="AB1723" si="197">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198">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199">IF(AND(C1724="Smelter not listed",OR(LEN(D1724)=0,LEN(E1724)=0)),1,0)</f>
        <v>0</v>
      </c>
      <c r="AB1724" s="228" t="str">
        <f t="shared" ref="AB1724:AB1755" si="200">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198"/>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199"/>
        <v>0</v>
      </c>
      <c r="AB1725" s="228" t="str">
        <f t="shared" si="200"/>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198"/>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199"/>
        <v>0</v>
      </c>
      <c r="AB1726" s="228" t="str">
        <f t="shared" si="200"/>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198"/>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199"/>
        <v>0</v>
      </c>
      <c r="AB1727" s="228" t="str">
        <f t="shared" si="200"/>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198"/>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199"/>
        <v>0</v>
      </c>
      <c r="AB1728" s="228" t="str">
        <f t="shared" si="200"/>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198"/>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199"/>
        <v>0</v>
      </c>
      <c r="AB1729" s="228" t="str">
        <f t="shared" si="200"/>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198"/>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199"/>
        <v>0</v>
      </c>
      <c r="AB1730" s="228" t="str">
        <f t="shared" si="200"/>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198"/>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199"/>
        <v>0</v>
      </c>
      <c r="AB1731" s="228" t="str">
        <f t="shared" si="200"/>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198"/>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199"/>
        <v>0</v>
      </c>
      <c r="AB1732" s="228" t="str">
        <f t="shared" si="200"/>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198"/>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199"/>
        <v>0</v>
      </c>
      <c r="AB1733" s="228" t="str">
        <f t="shared" si="200"/>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198"/>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199"/>
        <v>0</v>
      </c>
      <c r="AB1734" s="228" t="str">
        <f t="shared" si="200"/>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198"/>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199"/>
        <v>0</v>
      </c>
      <c r="AB1735" s="228" t="str">
        <f t="shared" si="200"/>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198"/>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199"/>
        <v>0</v>
      </c>
      <c r="AB1736" s="228" t="str">
        <f t="shared" si="200"/>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198"/>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199"/>
        <v>0</v>
      </c>
      <c r="AB1737" s="228" t="str">
        <f t="shared" si="200"/>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198"/>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199"/>
        <v>0</v>
      </c>
      <c r="AB1738" s="228" t="str">
        <f t="shared" si="200"/>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198"/>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199"/>
        <v>0</v>
      </c>
      <c r="AB1739" s="228" t="str">
        <f t="shared" si="200"/>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198"/>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199"/>
        <v>0</v>
      </c>
      <c r="AB1740" s="228" t="str">
        <f t="shared" si="200"/>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198"/>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199"/>
        <v>0</v>
      </c>
      <c r="AB1741" s="228" t="str">
        <f t="shared" si="200"/>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198"/>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199"/>
        <v>0</v>
      </c>
      <c r="AB1742" s="228" t="str">
        <f t="shared" si="200"/>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198"/>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199"/>
        <v>0</v>
      </c>
      <c r="AB1743" s="228" t="str">
        <f t="shared" si="200"/>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198"/>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199"/>
        <v>0</v>
      </c>
      <c r="AB1744" s="228" t="str">
        <f t="shared" si="200"/>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198"/>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199"/>
        <v>0</v>
      </c>
      <c r="AB1745" s="228" t="str">
        <f t="shared" si="200"/>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198"/>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199"/>
        <v>0</v>
      </c>
      <c r="AB1746" s="228" t="str">
        <f t="shared" si="200"/>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198"/>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199"/>
        <v>0</v>
      </c>
      <c r="AB1747" s="228" t="str">
        <f t="shared" si="200"/>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198"/>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199"/>
        <v>0</v>
      </c>
      <c r="AB1748" s="228" t="str">
        <f t="shared" si="200"/>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198"/>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199"/>
        <v>0</v>
      </c>
      <c r="AB1749" s="228" t="str">
        <f t="shared" si="200"/>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198"/>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199"/>
        <v>0</v>
      </c>
      <c r="AB1750" s="228" t="str">
        <f t="shared" si="200"/>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198"/>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199"/>
        <v>0</v>
      </c>
      <c r="AB1751" s="228" t="str">
        <f t="shared" si="200"/>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198"/>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199"/>
        <v>0</v>
      </c>
      <c r="AB1752" s="228" t="str">
        <f t="shared" si="200"/>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198"/>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199"/>
        <v>0</v>
      </c>
      <c r="AB1753" s="228" t="str">
        <f t="shared" si="200"/>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198"/>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199"/>
        <v>0</v>
      </c>
      <c r="AB1754" s="228" t="str">
        <f t="shared" si="200"/>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198"/>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199"/>
        <v>0</v>
      </c>
      <c r="AB1755" s="228" t="str">
        <f t="shared" si="200"/>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01">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02">IF(AND(C1756="Smelter not listed",OR(LEN(D1756)=0,LEN(E1756)=0)),1,0)</f>
        <v>0</v>
      </c>
      <c r="AB1756" s="228" t="str">
        <f t="shared" ref="AB1756:AB1786" si="203">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01"/>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02"/>
        <v>0</v>
      </c>
      <c r="AB1757" s="228" t="str">
        <f t="shared" si="203"/>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01"/>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02"/>
        <v>0</v>
      </c>
      <c r="AB1758" s="228" t="str">
        <f t="shared" si="203"/>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01"/>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02"/>
        <v>0</v>
      </c>
      <c r="AB1759" s="228" t="str">
        <f t="shared" si="203"/>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01"/>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02"/>
        <v>0</v>
      </c>
      <c r="AB1760" s="228" t="str">
        <f t="shared" si="203"/>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01"/>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02"/>
        <v>0</v>
      </c>
      <c r="AB1761" s="228" t="str">
        <f t="shared" si="203"/>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01"/>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02"/>
        <v>0</v>
      </c>
      <c r="AB1762" s="228" t="str">
        <f t="shared" si="203"/>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01"/>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02"/>
        <v>0</v>
      </c>
      <c r="AB1763" s="228" t="str">
        <f t="shared" si="203"/>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01"/>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02"/>
        <v>0</v>
      </c>
      <c r="AB1764" s="228" t="str">
        <f t="shared" si="203"/>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01"/>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02"/>
        <v>0</v>
      </c>
      <c r="AB1765" s="228" t="str">
        <f t="shared" si="203"/>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01"/>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02"/>
        <v>0</v>
      </c>
      <c r="AB1766" s="228" t="str">
        <f t="shared" si="203"/>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01"/>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02"/>
        <v>0</v>
      </c>
      <c r="AB1767" s="228" t="str">
        <f t="shared" si="203"/>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01"/>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02"/>
        <v>0</v>
      </c>
      <c r="AB1768" s="228" t="str">
        <f t="shared" si="203"/>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01"/>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02"/>
        <v>0</v>
      </c>
      <c r="AB1769" s="228" t="str">
        <f t="shared" si="203"/>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01"/>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02"/>
        <v>0</v>
      </c>
      <c r="AB1770" s="228" t="str">
        <f t="shared" si="203"/>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01"/>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02"/>
        <v>0</v>
      </c>
      <c r="AB1771" s="228" t="str">
        <f t="shared" si="203"/>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01"/>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02"/>
        <v>0</v>
      </c>
      <c r="AB1772" s="228" t="str">
        <f t="shared" si="203"/>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01"/>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02"/>
        <v>0</v>
      </c>
      <c r="AB1773" s="228" t="str">
        <f t="shared" si="203"/>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01"/>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02"/>
        <v>0</v>
      </c>
      <c r="AB1774" s="228" t="str">
        <f t="shared" si="203"/>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01"/>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02"/>
        <v>0</v>
      </c>
      <c r="AB1775" s="228" t="str">
        <f t="shared" si="203"/>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01"/>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02"/>
        <v>0</v>
      </c>
      <c r="AB1776" s="228" t="str">
        <f t="shared" si="203"/>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01"/>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02"/>
        <v>0</v>
      </c>
      <c r="AB1777" s="228" t="str">
        <f t="shared" si="203"/>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01"/>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02"/>
        <v>0</v>
      </c>
      <c r="AB1778" s="228" t="str">
        <f t="shared" si="203"/>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01"/>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02"/>
        <v>0</v>
      </c>
      <c r="AB1779" s="228" t="str">
        <f t="shared" si="203"/>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01"/>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02"/>
        <v>0</v>
      </c>
      <c r="AB1780" s="228" t="str">
        <f t="shared" si="203"/>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01"/>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02"/>
        <v>0</v>
      </c>
      <c r="AB1781" s="228" t="str">
        <f t="shared" si="203"/>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01"/>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02"/>
        <v>0</v>
      </c>
      <c r="AB1782" s="228" t="str">
        <f t="shared" si="203"/>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01"/>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02"/>
        <v>0</v>
      </c>
      <c r="AB1783" s="228" t="str">
        <f t="shared" si="203"/>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01"/>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02"/>
        <v>0</v>
      </c>
      <c r="AB1784" s="228" t="str">
        <f t="shared" si="203"/>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01"/>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02"/>
        <v>0</v>
      </c>
      <c r="AB1785" s="228" t="str">
        <f t="shared" si="203"/>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01"/>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02"/>
        <v>0</v>
      </c>
      <c r="AB1786" s="228" t="str">
        <f t="shared" si="203"/>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04">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05">IF(AND(C1787="Smelter not listed",OR(LEN(D1787)=0,LEN(E1787)=0)),1,0)</f>
        <v>0</v>
      </c>
      <c r="AB1787" s="228" t="str">
        <f t="shared" ref="AB1787" si="206">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07">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08">IF(AND(C1788="Smelter not listed",OR(LEN(D1788)=0,LEN(E1788)=0)),1,0)</f>
        <v>0</v>
      </c>
      <c r="AB1788" s="228" t="str">
        <f t="shared" ref="AB1788:AB1819" si="209">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07"/>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08"/>
        <v>0</v>
      </c>
      <c r="AB1789" s="228" t="str">
        <f t="shared" si="209"/>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07"/>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08"/>
        <v>0</v>
      </c>
      <c r="AB1790" s="228" t="str">
        <f t="shared" si="209"/>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07"/>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08"/>
        <v>0</v>
      </c>
      <c r="AB1791" s="228" t="str">
        <f t="shared" si="209"/>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07"/>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08"/>
        <v>0</v>
      </c>
      <c r="AB1792" s="228" t="str">
        <f t="shared" si="209"/>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07"/>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08"/>
        <v>0</v>
      </c>
      <c r="AB1793" s="228" t="str">
        <f t="shared" si="209"/>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07"/>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08"/>
        <v>0</v>
      </c>
      <c r="AB1794" s="228" t="str">
        <f t="shared" si="209"/>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07"/>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08"/>
        <v>0</v>
      </c>
      <c r="AB1795" s="228" t="str">
        <f t="shared" si="209"/>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07"/>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08"/>
        <v>0</v>
      </c>
      <c r="AB1796" s="228" t="str">
        <f t="shared" si="209"/>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07"/>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08"/>
        <v>0</v>
      </c>
      <c r="AB1797" s="228" t="str">
        <f t="shared" si="209"/>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07"/>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08"/>
        <v>0</v>
      </c>
      <c r="AB1798" s="228" t="str">
        <f t="shared" si="209"/>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07"/>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08"/>
        <v>0</v>
      </c>
      <c r="AB1799" s="228" t="str">
        <f t="shared" si="209"/>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07"/>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08"/>
        <v>0</v>
      </c>
      <c r="AB1800" s="228" t="str">
        <f t="shared" si="209"/>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07"/>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08"/>
        <v>0</v>
      </c>
      <c r="AB1801" s="228" t="str">
        <f t="shared" si="209"/>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07"/>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08"/>
        <v>0</v>
      </c>
      <c r="AB1802" s="228" t="str">
        <f t="shared" si="209"/>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07"/>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08"/>
        <v>0</v>
      </c>
      <c r="AB1803" s="228" t="str">
        <f t="shared" si="209"/>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07"/>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08"/>
        <v>0</v>
      </c>
      <c r="AB1804" s="228" t="str">
        <f t="shared" si="209"/>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07"/>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08"/>
        <v>0</v>
      </c>
      <c r="AB1805" s="228" t="str">
        <f t="shared" si="209"/>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07"/>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08"/>
        <v>0</v>
      </c>
      <c r="AB1806" s="228" t="str">
        <f t="shared" si="209"/>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07"/>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08"/>
        <v>0</v>
      </c>
      <c r="AB1807" s="228" t="str">
        <f t="shared" si="209"/>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07"/>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08"/>
        <v>0</v>
      </c>
      <c r="AB1808" s="228" t="str">
        <f t="shared" si="209"/>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07"/>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08"/>
        <v>0</v>
      </c>
      <c r="AB1809" s="228" t="str">
        <f t="shared" si="209"/>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07"/>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08"/>
        <v>0</v>
      </c>
      <c r="AB1810" s="228" t="str">
        <f t="shared" si="209"/>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07"/>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08"/>
        <v>0</v>
      </c>
      <c r="AB1811" s="228" t="str">
        <f t="shared" si="209"/>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07"/>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08"/>
        <v>0</v>
      </c>
      <c r="AB1812" s="228" t="str">
        <f t="shared" si="209"/>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07"/>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08"/>
        <v>0</v>
      </c>
      <c r="AB1813" s="228" t="str">
        <f t="shared" si="209"/>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07"/>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08"/>
        <v>0</v>
      </c>
      <c r="AB1814" s="228" t="str">
        <f t="shared" si="209"/>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07"/>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08"/>
        <v>0</v>
      </c>
      <c r="AB1815" s="228" t="str">
        <f t="shared" si="209"/>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07"/>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08"/>
        <v>0</v>
      </c>
      <c r="AB1816" s="228" t="str">
        <f t="shared" si="209"/>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07"/>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08"/>
        <v>0</v>
      </c>
      <c r="AB1817" s="228" t="str">
        <f t="shared" si="209"/>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07"/>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08"/>
        <v>0</v>
      </c>
      <c r="AB1818" s="228" t="str">
        <f t="shared" si="209"/>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07"/>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08"/>
        <v>0</v>
      </c>
      <c r="AB1819" s="228" t="str">
        <f t="shared" si="209"/>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10">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11">IF(AND(C1820="Smelter not listed",OR(LEN(D1820)=0,LEN(E1820)=0)),1,0)</f>
        <v>0</v>
      </c>
      <c r="AB1820" s="228" t="str">
        <f t="shared" ref="AB1820:AB1850" si="212">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10"/>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11"/>
        <v>0</v>
      </c>
      <c r="AB1821" s="228" t="str">
        <f t="shared" si="212"/>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10"/>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11"/>
        <v>0</v>
      </c>
      <c r="AB1822" s="228" t="str">
        <f t="shared" si="212"/>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10"/>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11"/>
        <v>0</v>
      </c>
      <c r="AB1823" s="228" t="str">
        <f t="shared" si="212"/>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10"/>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11"/>
        <v>0</v>
      </c>
      <c r="AB1824" s="228" t="str">
        <f t="shared" si="212"/>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10"/>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11"/>
        <v>0</v>
      </c>
      <c r="AB1825" s="228" t="str">
        <f t="shared" si="212"/>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10"/>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11"/>
        <v>0</v>
      </c>
      <c r="AB1826" s="228" t="str">
        <f t="shared" si="212"/>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10"/>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11"/>
        <v>0</v>
      </c>
      <c r="AB1827" s="228" t="str">
        <f t="shared" si="212"/>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10"/>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11"/>
        <v>0</v>
      </c>
      <c r="AB1828" s="228" t="str">
        <f t="shared" si="212"/>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10"/>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11"/>
        <v>0</v>
      </c>
      <c r="AB1829" s="228" t="str">
        <f t="shared" si="212"/>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10"/>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11"/>
        <v>0</v>
      </c>
      <c r="AB1830" s="228" t="str">
        <f t="shared" si="212"/>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10"/>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11"/>
        <v>0</v>
      </c>
      <c r="AB1831" s="228" t="str">
        <f t="shared" si="212"/>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10"/>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11"/>
        <v>0</v>
      </c>
      <c r="AB1832" s="228" t="str">
        <f t="shared" si="212"/>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10"/>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11"/>
        <v>0</v>
      </c>
      <c r="AB1833" s="228" t="str">
        <f t="shared" si="212"/>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10"/>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11"/>
        <v>0</v>
      </c>
      <c r="AB1834" s="228" t="str">
        <f t="shared" si="212"/>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10"/>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11"/>
        <v>0</v>
      </c>
      <c r="AB1835" s="228" t="str">
        <f t="shared" si="212"/>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10"/>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11"/>
        <v>0</v>
      </c>
      <c r="AB1836" s="228" t="str">
        <f t="shared" si="212"/>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10"/>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11"/>
        <v>0</v>
      </c>
      <c r="AB1837" s="228" t="str">
        <f t="shared" si="212"/>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10"/>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11"/>
        <v>0</v>
      </c>
      <c r="AB1838" s="228" t="str">
        <f t="shared" si="212"/>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10"/>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11"/>
        <v>0</v>
      </c>
      <c r="AB1839" s="228" t="str">
        <f t="shared" si="212"/>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10"/>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11"/>
        <v>0</v>
      </c>
      <c r="AB1840" s="228" t="str">
        <f t="shared" si="212"/>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10"/>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11"/>
        <v>0</v>
      </c>
      <c r="AB1841" s="228" t="str">
        <f t="shared" si="212"/>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10"/>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11"/>
        <v>0</v>
      </c>
      <c r="AB1842" s="228" t="str">
        <f t="shared" si="212"/>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10"/>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11"/>
        <v>0</v>
      </c>
      <c r="AB1843" s="228" t="str">
        <f t="shared" si="212"/>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10"/>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11"/>
        <v>0</v>
      </c>
      <c r="AB1844" s="228" t="str">
        <f t="shared" si="212"/>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10"/>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11"/>
        <v>0</v>
      </c>
      <c r="AB1845" s="228" t="str">
        <f t="shared" si="212"/>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10"/>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11"/>
        <v>0</v>
      </c>
      <c r="AB1846" s="228" t="str">
        <f t="shared" si="212"/>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10"/>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11"/>
        <v>0</v>
      </c>
      <c r="AB1847" s="228" t="str">
        <f t="shared" si="212"/>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10"/>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11"/>
        <v>0</v>
      </c>
      <c r="AB1848" s="228" t="str">
        <f t="shared" si="212"/>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10"/>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11"/>
        <v>0</v>
      </c>
      <c r="AB1849" s="228" t="str">
        <f t="shared" si="212"/>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10"/>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11"/>
        <v>0</v>
      </c>
      <c r="AB1850" s="228" t="str">
        <f t="shared" si="212"/>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13">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14">IF(AND(C1851="Smelter not listed",OR(LEN(D1851)=0,LEN(E1851)=0)),1,0)</f>
        <v>0</v>
      </c>
      <c r="AB1851" s="228" t="str">
        <f t="shared" ref="AB1851" si="215">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16">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17">IF(AND(C1852="Smelter not listed",OR(LEN(D1852)=0,LEN(E1852)=0)),1,0)</f>
        <v>0</v>
      </c>
      <c r="AB1852" s="228" t="str">
        <f t="shared" ref="AB1852:AB1883" si="218">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16"/>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17"/>
        <v>0</v>
      </c>
      <c r="AB1853" s="228" t="str">
        <f t="shared" si="218"/>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16"/>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17"/>
        <v>0</v>
      </c>
      <c r="AB1854" s="228" t="str">
        <f t="shared" si="218"/>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16"/>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17"/>
        <v>0</v>
      </c>
      <c r="AB1855" s="228" t="str">
        <f t="shared" si="218"/>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16"/>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17"/>
        <v>0</v>
      </c>
      <c r="AB1856" s="228" t="str">
        <f t="shared" si="218"/>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16"/>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17"/>
        <v>0</v>
      </c>
      <c r="AB1857" s="228" t="str">
        <f t="shared" si="218"/>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16"/>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17"/>
        <v>0</v>
      </c>
      <c r="AB1858" s="228" t="str">
        <f t="shared" si="218"/>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16"/>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17"/>
        <v>0</v>
      </c>
      <c r="AB1859" s="228" t="str">
        <f t="shared" si="218"/>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16"/>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17"/>
        <v>0</v>
      </c>
      <c r="AB1860" s="228" t="str">
        <f t="shared" si="218"/>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16"/>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17"/>
        <v>0</v>
      </c>
      <c r="AB1861" s="228" t="str">
        <f t="shared" si="218"/>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16"/>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17"/>
        <v>0</v>
      </c>
      <c r="AB1862" s="228" t="str">
        <f t="shared" si="218"/>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16"/>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17"/>
        <v>0</v>
      </c>
      <c r="AB1863" s="228" t="str">
        <f t="shared" si="218"/>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16"/>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17"/>
        <v>0</v>
      </c>
      <c r="AB1864" s="228" t="str">
        <f t="shared" si="218"/>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16"/>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17"/>
        <v>0</v>
      </c>
      <c r="AB1865" s="228" t="str">
        <f t="shared" si="218"/>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16"/>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17"/>
        <v>0</v>
      </c>
      <c r="AB1866" s="228" t="str">
        <f t="shared" si="218"/>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16"/>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17"/>
        <v>0</v>
      </c>
      <c r="AB1867" s="228" t="str">
        <f t="shared" si="218"/>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16"/>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17"/>
        <v>0</v>
      </c>
      <c r="AB1868" s="228" t="str">
        <f t="shared" si="218"/>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16"/>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17"/>
        <v>0</v>
      </c>
      <c r="AB1869" s="228" t="str">
        <f t="shared" si="218"/>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16"/>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17"/>
        <v>0</v>
      </c>
      <c r="AB1870" s="228" t="str">
        <f t="shared" si="218"/>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16"/>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17"/>
        <v>0</v>
      </c>
      <c r="AB1871" s="228" t="str">
        <f t="shared" si="218"/>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16"/>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17"/>
        <v>0</v>
      </c>
      <c r="AB1872" s="228" t="str">
        <f t="shared" si="218"/>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16"/>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17"/>
        <v>0</v>
      </c>
      <c r="AB1873" s="228" t="str">
        <f t="shared" si="218"/>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16"/>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17"/>
        <v>0</v>
      </c>
      <c r="AB1874" s="228" t="str">
        <f t="shared" si="218"/>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16"/>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17"/>
        <v>0</v>
      </c>
      <c r="AB1875" s="228" t="str">
        <f t="shared" si="218"/>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16"/>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17"/>
        <v>0</v>
      </c>
      <c r="AB1876" s="228" t="str">
        <f t="shared" si="218"/>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16"/>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17"/>
        <v>0</v>
      </c>
      <c r="AB1877" s="228" t="str">
        <f t="shared" si="218"/>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16"/>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17"/>
        <v>0</v>
      </c>
      <c r="AB1878" s="228" t="str">
        <f t="shared" si="218"/>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16"/>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17"/>
        <v>0</v>
      </c>
      <c r="AB1879" s="228" t="str">
        <f t="shared" si="218"/>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16"/>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17"/>
        <v>0</v>
      </c>
      <c r="AB1880" s="228" t="str">
        <f t="shared" si="218"/>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16"/>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17"/>
        <v>0</v>
      </c>
      <c r="AB1881" s="228" t="str">
        <f t="shared" si="218"/>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16"/>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17"/>
        <v>0</v>
      </c>
      <c r="AB1882" s="228" t="str">
        <f t="shared" si="218"/>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16"/>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17"/>
        <v>0</v>
      </c>
      <c r="AB1883" s="228" t="str">
        <f t="shared" si="218"/>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19">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20">IF(AND(C1884="Smelter not listed",OR(LEN(D1884)=0,LEN(E1884)=0)),1,0)</f>
        <v>0</v>
      </c>
      <c r="AB1884" s="228" t="str">
        <f t="shared" ref="AB1884:AB1914" si="221">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19"/>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20"/>
        <v>0</v>
      </c>
      <c r="AB1885" s="228" t="str">
        <f t="shared" si="221"/>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19"/>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20"/>
        <v>0</v>
      </c>
      <c r="AB1886" s="228" t="str">
        <f t="shared" si="221"/>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19"/>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20"/>
        <v>0</v>
      </c>
      <c r="AB1887" s="228" t="str">
        <f t="shared" si="221"/>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19"/>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20"/>
        <v>0</v>
      </c>
      <c r="AB1888" s="228" t="str">
        <f t="shared" si="221"/>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19"/>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20"/>
        <v>0</v>
      </c>
      <c r="AB1889" s="228" t="str">
        <f t="shared" si="221"/>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19"/>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20"/>
        <v>0</v>
      </c>
      <c r="AB1890" s="228" t="str">
        <f t="shared" si="221"/>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19"/>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20"/>
        <v>0</v>
      </c>
      <c r="AB1891" s="228" t="str">
        <f t="shared" si="221"/>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19"/>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20"/>
        <v>0</v>
      </c>
      <c r="AB1892" s="228" t="str">
        <f t="shared" si="221"/>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19"/>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20"/>
        <v>0</v>
      </c>
      <c r="AB1893" s="228" t="str">
        <f t="shared" si="221"/>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19"/>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20"/>
        <v>0</v>
      </c>
      <c r="AB1894" s="228" t="str">
        <f t="shared" si="221"/>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19"/>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20"/>
        <v>0</v>
      </c>
      <c r="AB1895" s="228" t="str">
        <f t="shared" si="221"/>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19"/>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20"/>
        <v>0</v>
      </c>
      <c r="AB1896" s="228" t="str">
        <f t="shared" si="221"/>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19"/>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20"/>
        <v>0</v>
      </c>
      <c r="AB1897" s="228" t="str">
        <f t="shared" si="221"/>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19"/>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20"/>
        <v>0</v>
      </c>
      <c r="AB1898" s="228" t="str">
        <f t="shared" si="221"/>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19"/>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20"/>
        <v>0</v>
      </c>
      <c r="AB1899" s="228" t="str">
        <f t="shared" si="221"/>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19"/>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20"/>
        <v>0</v>
      </c>
      <c r="AB1900" s="228" t="str">
        <f t="shared" si="221"/>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19"/>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20"/>
        <v>0</v>
      </c>
      <c r="AB1901" s="228" t="str">
        <f t="shared" si="221"/>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19"/>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20"/>
        <v>0</v>
      </c>
      <c r="AB1902" s="228" t="str">
        <f t="shared" si="221"/>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19"/>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20"/>
        <v>0</v>
      </c>
      <c r="AB1903" s="228" t="str">
        <f t="shared" si="221"/>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19"/>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20"/>
        <v>0</v>
      </c>
      <c r="AB1904" s="228" t="str">
        <f t="shared" si="221"/>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19"/>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20"/>
        <v>0</v>
      </c>
      <c r="AB1905" s="228" t="str">
        <f t="shared" si="221"/>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19"/>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20"/>
        <v>0</v>
      </c>
      <c r="AB1906" s="228" t="str">
        <f t="shared" si="221"/>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19"/>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20"/>
        <v>0</v>
      </c>
      <c r="AB1907" s="228" t="str">
        <f t="shared" si="221"/>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19"/>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20"/>
        <v>0</v>
      </c>
      <c r="AB1908" s="228" t="str">
        <f t="shared" si="221"/>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19"/>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20"/>
        <v>0</v>
      </c>
      <c r="AB1909" s="228" t="str">
        <f t="shared" si="221"/>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19"/>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20"/>
        <v>0</v>
      </c>
      <c r="AB1910" s="228" t="str">
        <f t="shared" si="221"/>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19"/>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20"/>
        <v>0</v>
      </c>
      <c r="AB1911" s="228" t="str">
        <f t="shared" si="221"/>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19"/>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20"/>
        <v>0</v>
      </c>
      <c r="AB1912" s="228" t="str">
        <f t="shared" si="221"/>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19"/>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20"/>
        <v>0</v>
      </c>
      <c r="AB1913" s="228" t="str">
        <f t="shared" si="221"/>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19"/>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20"/>
        <v>0</v>
      </c>
      <c r="AB1914" s="228" t="str">
        <f t="shared" si="221"/>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22">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23">IF(AND(C1915="Smelter not listed",OR(LEN(D1915)=0,LEN(E1915)=0)),1,0)</f>
        <v>0</v>
      </c>
      <c r="AB1915" s="228" t="str">
        <f t="shared" ref="AB1915" si="224">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25">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26">IF(AND(C1916="Smelter not listed",OR(LEN(D1916)=0,LEN(E1916)=0)),1,0)</f>
        <v>0</v>
      </c>
      <c r="AB1916" s="228" t="str">
        <f t="shared" ref="AB1916:AB1947" si="227">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25"/>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26"/>
        <v>0</v>
      </c>
      <c r="AB1917" s="228" t="str">
        <f t="shared" si="227"/>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25"/>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26"/>
        <v>0</v>
      </c>
      <c r="AB1918" s="228" t="str">
        <f t="shared" si="227"/>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25"/>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26"/>
        <v>0</v>
      </c>
      <c r="AB1919" s="228" t="str">
        <f t="shared" si="227"/>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25"/>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26"/>
        <v>0</v>
      </c>
      <c r="AB1920" s="228" t="str">
        <f t="shared" si="227"/>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25"/>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26"/>
        <v>0</v>
      </c>
      <c r="AB1921" s="228" t="str">
        <f t="shared" si="227"/>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25"/>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26"/>
        <v>0</v>
      </c>
      <c r="AB1922" s="228" t="str">
        <f t="shared" si="227"/>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25"/>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26"/>
        <v>0</v>
      </c>
      <c r="AB1923" s="228" t="str">
        <f t="shared" si="227"/>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25"/>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26"/>
        <v>0</v>
      </c>
      <c r="AB1924" s="228" t="str">
        <f t="shared" si="227"/>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25"/>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26"/>
        <v>0</v>
      </c>
      <c r="AB1925" s="228" t="str">
        <f t="shared" si="227"/>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25"/>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26"/>
        <v>0</v>
      </c>
      <c r="AB1926" s="228" t="str">
        <f t="shared" si="227"/>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25"/>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26"/>
        <v>0</v>
      </c>
      <c r="AB1927" s="228" t="str">
        <f t="shared" si="227"/>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25"/>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26"/>
        <v>0</v>
      </c>
      <c r="AB1928" s="228" t="str">
        <f t="shared" si="227"/>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25"/>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26"/>
        <v>0</v>
      </c>
      <c r="AB1929" s="228" t="str">
        <f t="shared" si="227"/>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25"/>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26"/>
        <v>0</v>
      </c>
      <c r="AB1930" s="228" t="str">
        <f t="shared" si="227"/>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25"/>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26"/>
        <v>0</v>
      </c>
      <c r="AB1931" s="228" t="str">
        <f t="shared" si="227"/>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25"/>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26"/>
        <v>0</v>
      </c>
      <c r="AB1932" s="228" t="str">
        <f t="shared" si="227"/>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25"/>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26"/>
        <v>0</v>
      </c>
      <c r="AB1933" s="228" t="str">
        <f t="shared" si="227"/>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25"/>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26"/>
        <v>0</v>
      </c>
      <c r="AB1934" s="228" t="str">
        <f t="shared" si="227"/>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25"/>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26"/>
        <v>0</v>
      </c>
      <c r="AB1935" s="228" t="str">
        <f t="shared" si="227"/>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25"/>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26"/>
        <v>0</v>
      </c>
      <c r="AB1936" s="228" t="str">
        <f t="shared" si="227"/>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25"/>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26"/>
        <v>0</v>
      </c>
      <c r="AB1937" s="228" t="str">
        <f t="shared" si="227"/>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25"/>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26"/>
        <v>0</v>
      </c>
      <c r="AB1938" s="228" t="str">
        <f t="shared" si="227"/>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25"/>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26"/>
        <v>0</v>
      </c>
      <c r="AB1939" s="228" t="str">
        <f t="shared" si="227"/>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25"/>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26"/>
        <v>0</v>
      </c>
      <c r="AB1940" s="228" t="str">
        <f t="shared" si="227"/>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25"/>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26"/>
        <v>0</v>
      </c>
      <c r="AB1941" s="228" t="str">
        <f t="shared" si="227"/>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25"/>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26"/>
        <v>0</v>
      </c>
      <c r="AB1942" s="228" t="str">
        <f t="shared" si="227"/>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25"/>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26"/>
        <v>0</v>
      </c>
      <c r="AB1943" s="228" t="str">
        <f t="shared" si="227"/>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25"/>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26"/>
        <v>0</v>
      </c>
      <c r="AB1944" s="228" t="str">
        <f t="shared" si="227"/>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25"/>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26"/>
        <v>0</v>
      </c>
      <c r="AB1945" s="228" t="str">
        <f t="shared" si="227"/>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25"/>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26"/>
        <v>0</v>
      </c>
      <c r="AB1946" s="228" t="str">
        <f t="shared" si="227"/>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25"/>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26"/>
        <v>0</v>
      </c>
      <c r="AB1947" s="228" t="str">
        <f t="shared" si="227"/>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28">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29">IF(AND(C1948="Smelter not listed",OR(LEN(D1948)=0,LEN(E1948)=0)),1,0)</f>
        <v>0</v>
      </c>
      <c r="AB1948" s="228" t="str">
        <f t="shared" ref="AB1948:AB1978" si="230">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28"/>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29"/>
        <v>0</v>
      </c>
      <c r="AB1949" s="228" t="str">
        <f t="shared" si="230"/>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28"/>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29"/>
        <v>0</v>
      </c>
      <c r="AB1950" s="228" t="str">
        <f t="shared" si="230"/>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28"/>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29"/>
        <v>0</v>
      </c>
      <c r="AB1951" s="228" t="str">
        <f t="shared" si="230"/>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28"/>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29"/>
        <v>0</v>
      </c>
      <c r="AB1952" s="228" t="str">
        <f t="shared" si="230"/>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28"/>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29"/>
        <v>0</v>
      </c>
      <c r="AB1953" s="228" t="str">
        <f t="shared" si="230"/>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28"/>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29"/>
        <v>0</v>
      </c>
      <c r="AB1954" s="228" t="str">
        <f t="shared" si="230"/>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28"/>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29"/>
        <v>0</v>
      </c>
      <c r="AB1955" s="228" t="str">
        <f t="shared" si="230"/>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28"/>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29"/>
        <v>0</v>
      </c>
      <c r="AB1956" s="228" t="str">
        <f t="shared" si="230"/>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28"/>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29"/>
        <v>0</v>
      </c>
      <c r="AB1957" s="228" t="str">
        <f t="shared" si="230"/>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28"/>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29"/>
        <v>0</v>
      </c>
      <c r="AB1958" s="228" t="str">
        <f t="shared" si="230"/>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28"/>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29"/>
        <v>0</v>
      </c>
      <c r="AB1959" s="228" t="str">
        <f t="shared" si="230"/>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28"/>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29"/>
        <v>0</v>
      </c>
      <c r="AB1960" s="228" t="str">
        <f t="shared" si="230"/>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28"/>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29"/>
        <v>0</v>
      </c>
      <c r="AB1961" s="228" t="str">
        <f t="shared" si="230"/>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28"/>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29"/>
        <v>0</v>
      </c>
      <c r="AB1962" s="228" t="str">
        <f t="shared" si="230"/>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28"/>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29"/>
        <v>0</v>
      </c>
      <c r="AB1963" s="228" t="str">
        <f t="shared" si="230"/>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28"/>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29"/>
        <v>0</v>
      </c>
      <c r="AB1964" s="228" t="str">
        <f t="shared" si="230"/>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28"/>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29"/>
        <v>0</v>
      </c>
      <c r="AB1965" s="228" t="str">
        <f t="shared" si="230"/>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28"/>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29"/>
        <v>0</v>
      </c>
      <c r="AB1966" s="228" t="str">
        <f t="shared" si="230"/>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28"/>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29"/>
        <v>0</v>
      </c>
      <c r="AB1967" s="228" t="str">
        <f t="shared" si="230"/>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28"/>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29"/>
        <v>0</v>
      </c>
      <c r="AB1968" s="228" t="str">
        <f t="shared" si="230"/>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28"/>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29"/>
        <v>0</v>
      </c>
      <c r="AB1969" s="228" t="str">
        <f t="shared" si="230"/>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28"/>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29"/>
        <v>0</v>
      </c>
      <c r="AB1970" s="228" t="str">
        <f t="shared" si="230"/>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28"/>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29"/>
        <v>0</v>
      </c>
      <c r="AB1971" s="228" t="str">
        <f t="shared" si="230"/>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28"/>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29"/>
        <v>0</v>
      </c>
      <c r="AB1972" s="228" t="str">
        <f t="shared" si="230"/>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28"/>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29"/>
        <v>0</v>
      </c>
      <c r="AB1973" s="228" t="str">
        <f t="shared" si="230"/>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28"/>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29"/>
        <v>0</v>
      </c>
      <c r="AB1974" s="228" t="str">
        <f t="shared" si="230"/>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28"/>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29"/>
        <v>0</v>
      </c>
      <c r="AB1975" s="228" t="str">
        <f t="shared" si="230"/>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28"/>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29"/>
        <v>0</v>
      </c>
      <c r="AB1976" s="228" t="str">
        <f t="shared" si="230"/>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28"/>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29"/>
        <v>0</v>
      </c>
      <c r="AB1977" s="228" t="str">
        <f t="shared" si="230"/>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28"/>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29"/>
        <v>0</v>
      </c>
      <c r="AB1978" s="228" t="str">
        <f t="shared" si="230"/>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31">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32">IF(AND(C1979="Smelter not listed",OR(LEN(D1979)=0,LEN(E1979)=0)),1,0)</f>
        <v>0</v>
      </c>
      <c r="AB1979" s="228" t="str">
        <f t="shared" ref="AB1979" si="233">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34">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35">IF(AND(C1980="Smelter not listed",OR(LEN(D1980)=0,LEN(E1980)=0)),1,0)</f>
        <v>0</v>
      </c>
      <c r="AB1980" s="228" t="str">
        <f t="shared" ref="AB1980:AB2011" si="236">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34"/>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35"/>
        <v>0</v>
      </c>
      <c r="AB1981" s="228" t="str">
        <f t="shared" si="236"/>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34"/>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35"/>
        <v>0</v>
      </c>
      <c r="AB1982" s="228" t="str">
        <f t="shared" si="236"/>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34"/>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35"/>
        <v>0</v>
      </c>
      <c r="AB1983" s="228" t="str">
        <f t="shared" si="236"/>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34"/>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35"/>
        <v>0</v>
      </c>
      <c r="AB1984" s="228" t="str">
        <f t="shared" si="236"/>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34"/>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35"/>
        <v>0</v>
      </c>
      <c r="AB1985" s="228" t="str">
        <f t="shared" si="236"/>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34"/>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35"/>
        <v>0</v>
      </c>
      <c r="AB1986" s="228" t="str">
        <f t="shared" si="236"/>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34"/>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35"/>
        <v>0</v>
      </c>
      <c r="AB1987" s="228" t="str">
        <f t="shared" si="236"/>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34"/>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35"/>
        <v>0</v>
      </c>
      <c r="AB1988" s="228" t="str">
        <f t="shared" si="236"/>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34"/>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35"/>
        <v>0</v>
      </c>
      <c r="AB1989" s="228" t="str">
        <f t="shared" si="236"/>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34"/>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35"/>
        <v>0</v>
      </c>
      <c r="AB1990" s="228" t="str">
        <f t="shared" si="236"/>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34"/>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35"/>
        <v>0</v>
      </c>
      <c r="AB1991" s="228" t="str">
        <f t="shared" si="236"/>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34"/>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35"/>
        <v>0</v>
      </c>
      <c r="AB1992" s="228" t="str">
        <f t="shared" si="236"/>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34"/>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35"/>
        <v>0</v>
      </c>
      <c r="AB1993" s="228" t="str">
        <f t="shared" si="236"/>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34"/>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35"/>
        <v>0</v>
      </c>
      <c r="AB1994" s="228" t="str">
        <f t="shared" si="236"/>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34"/>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35"/>
        <v>0</v>
      </c>
      <c r="AB1995" s="228" t="str">
        <f t="shared" si="236"/>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34"/>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35"/>
        <v>0</v>
      </c>
      <c r="AB1996" s="228" t="str">
        <f t="shared" si="236"/>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34"/>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35"/>
        <v>0</v>
      </c>
      <c r="AB1997" s="228" t="str">
        <f t="shared" si="236"/>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34"/>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35"/>
        <v>0</v>
      </c>
      <c r="AB1998" s="228" t="str">
        <f t="shared" si="236"/>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34"/>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35"/>
        <v>0</v>
      </c>
      <c r="AB1999" s="228" t="str">
        <f t="shared" si="236"/>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34"/>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35"/>
        <v>0</v>
      </c>
      <c r="AB2000" s="228" t="str">
        <f t="shared" si="236"/>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34"/>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35"/>
        <v>0</v>
      </c>
      <c r="AB2001" s="228" t="str">
        <f t="shared" si="236"/>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34"/>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35"/>
        <v>0</v>
      </c>
      <c r="AB2002" s="228" t="str">
        <f t="shared" si="236"/>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34"/>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35"/>
        <v>0</v>
      </c>
      <c r="AB2003" s="228" t="str">
        <f t="shared" si="236"/>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34"/>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35"/>
        <v>0</v>
      </c>
      <c r="AB2004" s="228" t="str">
        <f t="shared" si="236"/>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34"/>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35"/>
        <v>0</v>
      </c>
      <c r="AB2005" s="228" t="str">
        <f t="shared" si="236"/>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34"/>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35"/>
        <v>0</v>
      </c>
      <c r="AB2006" s="228" t="str">
        <f t="shared" si="236"/>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34"/>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35"/>
        <v>0</v>
      </c>
      <c r="AB2007" s="228" t="str">
        <f t="shared" si="236"/>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34"/>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35"/>
        <v>0</v>
      </c>
      <c r="AB2008" s="228" t="str">
        <f t="shared" si="236"/>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34"/>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35"/>
        <v>0</v>
      </c>
      <c r="AB2009" s="228" t="str">
        <f t="shared" si="236"/>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34"/>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35"/>
        <v>0</v>
      </c>
      <c r="AB2010" s="228" t="str">
        <f t="shared" si="236"/>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34"/>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35"/>
        <v>0</v>
      </c>
      <c r="AB2011" s="228" t="str">
        <f t="shared" si="236"/>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37">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38">IF(AND(C2012="Smelter not listed",OR(LEN(D2012)=0,LEN(E2012)=0)),1,0)</f>
        <v>0</v>
      </c>
      <c r="AB2012" s="228" t="str">
        <f t="shared" ref="AB2012:AB2042" si="239">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37"/>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38"/>
        <v>0</v>
      </c>
      <c r="AB2013" s="228" t="str">
        <f t="shared" si="239"/>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37"/>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38"/>
        <v>0</v>
      </c>
      <c r="AB2014" s="228" t="str">
        <f t="shared" si="239"/>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37"/>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38"/>
        <v>0</v>
      </c>
      <c r="AB2015" s="228" t="str">
        <f t="shared" si="239"/>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37"/>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38"/>
        <v>0</v>
      </c>
      <c r="AB2016" s="228" t="str">
        <f t="shared" si="239"/>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37"/>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38"/>
        <v>0</v>
      </c>
      <c r="AB2017" s="228" t="str">
        <f t="shared" si="239"/>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37"/>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38"/>
        <v>0</v>
      </c>
      <c r="AB2018" s="228" t="str">
        <f t="shared" si="239"/>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37"/>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38"/>
        <v>0</v>
      </c>
      <c r="AB2019" s="228" t="str">
        <f t="shared" si="239"/>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37"/>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38"/>
        <v>0</v>
      </c>
      <c r="AB2020" s="228" t="str">
        <f t="shared" si="239"/>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37"/>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38"/>
        <v>0</v>
      </c>
      <c r="AB2021" s="228" t="str">
        <f t="shared" si="239"/>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37"/>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38"/>
        <v>0</v>
      </c>
      <c r="AB2022" s="228" t="str">
        <f t="shared" si="239"/>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37"/>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38"/>
        <v>0</v>
      </c>
      <c r="AB2023" s="228" t="str">
        <f t="shared" si="239"/>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37"/>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38"/>
        <v>0</v>
      </c>
      <c r="AB2024" s="228" t="str">
        <f t="shared" si="239"/>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37"/>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38"/>
        <v>0</v>
      </c>
      <c r="AB2025" s="228" t="str">
        <f t="shared" si="239"/>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37"/>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38"/>
        <v>0</v>
      </c>
      <c r="AB2026" s="228" t="str">
        <f t="shared" si="239"/>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37"/>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38"/>
        <v>0</v>
      </c>
      <c r="AB2027" s="228" t="str">
        <f t="shared" si="239"/>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37"/>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38"/>
        <v>0</v>
      </c>
      <c r="AB2028" s="228" t="str">
        <f t="shared" si="239"/>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37"/>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38"/>
        <v>0</v>
      </c>
      <c r="AB2029" s="228" t="str">
        <f t="shared" si="239"/>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37"/>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38"/>
        <v>0</v>
      </c>
      <c r="AB2030" s="228" t="str">
        <f t="shared" si="239"/>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37"/>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38"/>
        <v>0</v>
      </c>
      <c r="AB2031" s="228" t="str">
        <f t="shared" si="239"/>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37"/>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38"/>
        <v>0</v>
      </c>
      <c r="AB2032" s="228" t="str">
        <f t="shared" si="239"/>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37"/>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38"/>
        <v>0</v>
      </c>
      <c r="AB2033" s="228" t="str">
        <f t="shared" si="239"/>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37"/>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38"/>
        <v>0</v>
      </c>
      <c r="AB2034" s="228" t="str">
        <f t="shared" si="239"/>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37"/>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38"/>
        <v>0</v>
      </c>
      <c r="AB2035" s="228" t="str">
        <f t="shared" si="239"/>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37"/>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38"/>
        <v>0</v>
      </c>
      <c r="AB2036" s="228" t="str">
        <f t="shared" si="239"/>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37"/>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38"/>
        <v>0</v>
      </c>
      <c r="AB2037" s="228" t="str">
        <f t="shared" si="239"/>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37"/>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38"/>
        <v>0</v>
      </c>
      <c r="AB2038" s="228" t="str">
        <f t="shared" si="239"/>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37"/>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38"/>
        <v>0</v>
      </c>
      <c r="AB2039" s="228" t="str">
        <f t="shared" si="239"/>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37"/>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38"/>
        <v>0</v>
      </c>
      <c r="AB2040" s="228" t="str">
        <f t="shared" si="239"/>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37"/>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38"/>
        <v>0</v>
      </c>
      <c r="AB2041" s="228" t="str">
        <f t="shared" si="239"/>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37"/>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38"/>
        <v>0</v>
      </c>
      <c r="AB2042" s="228" t="str">
        <f t="shared" si="239"/>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40">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41">IF(AND(C2043="Smelter not listed",OR(LEN(D2043)=0,LEN(E2043)=0)),1,0)</f>
        <v>0</v>
      </c>
      <c r="AB2043" s="228" t="str">
        <f t="shared" ref="AB2043" si="242">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43">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44">IF(AND(C2044="Smelter not listed",OR(LEN(D2044)=0,LEN(E2044)=0)),1,0)</f>
        <v>0</v>
      </c>
      <c r="AB2044" s="228" t="str">
        <f t="shared" ref="AB2044:AB2075" si="245">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43"/>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44"/>
        <v>0</v>
      </c>
      <c r="AB2045" s="228" t="str">
        <f t="shared" si="245"/>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43"/>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44"/>
        <v>0</v>
      </c>
      <c r="AB2046" s="228" t="str">
        <f t="shared" si="245"/>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43"/>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44"/>
        <v>0</v>
      </c>
      <c r="AB2047" s="228" t="str">
        <f t="shared" si="245"/>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43"/>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44"/>
        <v>0</v>
      </c>
      <c r="AB2048" s="228" t="str">
        <f t="shared" si="245"/>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43"/>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44"/>
        <v>0</v>
      </c>
      <c r="AB2049" s="228" t="str">
        <f t="shared" si="245"/>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43"/>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44"/>
        <v>0</v>
      </c>
      <c r="AB2050" s="228" t="str">
        <f t="shared" si="245"/>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43"/>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44"/>
        <v>0</v>
      </c>
      <c r="AB2051" s="228" t="str">
        <f t="shared" si="245"/>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43"/>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44"/>
        <v>0</v>
      </c>
      <c r="AB2052" s="228" t="str">
        <f t="shared" si="245"/>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43"/>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44"/>
        <v>0</v>
      </c>
      <c r="AB2053" s="228" t="str">
        <f t="shared" si="245"/>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43"/>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44"/>
        <v>0</v>
      </c>
      <c r="AB2054" s="228" t="str">
        <f t="shared" si="245"/>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43"/>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44"/>
        <v>0</v>
      </c>
      <c r="AB2055" s="228" t="str">
        <f t="shared" si="245"/>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43"/>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44"/>
        <v>0</v>
      </c>
      <c r="AB2056" s="228" t="str">
        <f t="shared" si="245"/>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43"/>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44"/>
        <v>0</v>
      </c>
      <c r="AB2057" s="228" t="str">
        <f t="shared" si="245"/>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43"/>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44"/>
        <v>0</v>
      </c>
      <c r="AB2058" s="228" t="str">
        <f t="shared" si="245"/>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43"/>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44"/>
        <v>0</v>
      </c>
      <c r="AB2059" s="228" t="str">
        <f t="shared" si="245"/>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43"/>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44"/>
        <v>0</v>
      </c>
      <c r="AB2060" s="228" t="str">
        <f t="shared" si="245"/>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43"/>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44"/>
        <v>0</v>
      </c>
      <c r="AB2061" s="228" t="str">
        <f t="shared" si="245"/>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43"/>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44"/>
        <v>0</v>
      </c>
      <c r="AB2062" s="228" t="str">
        <f t="shared" si="245"/>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43"/>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44"/>
        <v>0</v>
      </c>
      <c r="AB2063" s="228" t="str">
        <f t="shared" si="245"/>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43"/>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44"/>
        <v>0</v>
      </c>
      <c r="AB2064" s="228" t="str">
        <f t="shared" si="245"/>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43"/>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44"/>
        <v>0</v>
      </c>
      <c r="AB2065" s="228" t="str">
        <f t="shared" si="245"/>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43"/>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44"/>
        <v>0</v>
      </c>
      <c r="AB2066" s="228" t="str">
        <f t="shared" si="245"/>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43"/>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44"/>
        <v>0</v>
      </c>
      <c r="AB2067" s="228" t="str">
        <f t="shared" si="245"/>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43"/>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44"/>
        <v>0</v>
      </c>
      <c r="AB2068" s="228" t="str">
        <f t="shared" si="245"/>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43"/>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44"/>
        <v>0</v>
      </c>
      <c r="AB2069" s="228" t="str">
        <f t="shared" si="245"/>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43"/>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44"/>
        <v>0</v>
      </c>
      <c r="AB2070" s="228" t="str">
        <f t="shared" si="245"/>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43"/>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44"/>
        <v>0</v>
      </c>
      <c r="AB2071" s="228" t="str">
        <f t="shared" si="245"/>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43"/>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44"/>
        <v>0</v>
      </c>
      <c r="AB2072" s="228" t="str">
        <f t="shared" si="245"/>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43"/>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44"/>
        <v>0</v>
      </c>
      <c r="AB2073" s="228" t="str">
        <f t="shared" si="245"/>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43"/>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44"/>
        <v>0</v>
      </c>
      <c r="AB2074" s="228" t="str">
        <f t="shared" si="245"/>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43"/>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44"/>
        <v>0</v>
      </c>
      <c r="AB2075" s="228" t="str">
        <f t="shared" si="245"/>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46">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47">IF(AND(C2076="Smelter not listed",OR(LEN(D2076)=0,LEN(E2076)=0)),1,0)</f>
        <v>0</v>
      </c>
      <c r="AB2076" s="228" t="str">
        <f t="shared" ref="AB2076:AB2106" si="248">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46"/>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47"/>
        <v>0</v>
      </c>
      <c r="AB2077" s="228" t="str">
        <f t="shared" si="248"/>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46"/>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47"/>
        <v>0</v>
      </c>
      <c r="AB2078" s="228" t="str">
        <f t="shared" si="248"/>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46"/>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47"/>
        <v>0</v>
      </c>
      <c r="AB2079" s="228" t="str">
        <f t="shared" si="248"/>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46"/>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47"/>
        <v>0</v>
      </c>
      <c r="AB2080" s="228" t="str">
        <f t="shared" si="248"/>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46"/>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47"/>
        <v>0</v>
      </c>
      <c r="AB2081" s="228" t="str">
        <f t="shared" si="248"/>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46"/>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47"/>
        <v>0</v>
      </c>
      <c r="AB2082" s="228" t="str">
        <f t="shared" si="248"/>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46"/>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47"/>
        <v>0</v>
      </c>
      <c r="AB2083" s="228" t="str">
        <f t="shared" si="248"/>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46"/>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47"/>
        <v>0</v>
      </c>
      <c r="AB2084" s="228" t="str">
        <f t="shared" si="248"/>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46"/>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47"/>
        <v>0</v>
      </c>
      <c r="AB2085" s="228" t="str">
        <f t="shared" si="248"/>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46"/>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47"/>
        <v>0</v>
      </c>
      <c r="AB2086" s="228" t="str">
        <f t="shared" si="248"/>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46"/>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47"/>
        <v>0</v>
      </c>
      <c r="AB2087" s="228" t="str">
        <f t="shared" si="248"/>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46"/>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47"/>
        <v>0</v>
      </c>
      <c r="AB2088" s="228" t="str">
        <f t="shared" si="248"/>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46"/>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47"/>
        <v>0</v>
      </c>
      <c r="AB2089" s="228" t="str">
        <f t="shared" si="248"/>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46"/>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47"/>
        <v>0</v>
      </c>
      <c r="AB2090" s="228" t="str">
        <f t="shared" si="248"/>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46"/>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47"/>
        <v>0</v>
      </c>
      <c r="AB2091" s="228" t="str">
        <f t="shared" si="248"/>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46"/>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47"/>
        <v>0</v>
      </c>
      <c r="AB2092" s="228" t="str">
        <f t="shared" si="248"/>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46"/>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47"/>
        <v>0</v>
      </c>
      <c r="AB2093" s="228" t="str">
        <f t="shared" si="248"/>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46"/>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47"/>
        <v>0</v>
      </c>
      <c r="AB2094" s="228" t="str">
        <f t="shared" si="248"/>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46"/>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47"/>
        <v>0</v>
      </c>
      <c r="AB2095" s="228" t="str">
        <f t="shared" si="248"/>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46"/>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47"/>
        <v>0</v>
      </c>
      <c r="AB2096" s="228" t="str">
        <f t="shared" si="248"/>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46"/>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47"/>
        <v>0</v>
      </c>
      <c r="AB2097" s="228" t="str">
        <f t="shared" si="248"/>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46"/>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47"/>
        <v>0</v>
      </c>
      <c r="AB2098" s="228" t="str">
        <f t="shared" si="248"/>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46"/>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47"/>
        <v>0</v>
      </c>
      <c r="AB2099" s="228" t="str">
        <f t="shared" si="248"/>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46"/>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47"/>
        <v>0</v>
      </c>
      <c r="AB2100" s="228" t="str">
        <f t="shared" si="248"/>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46"/>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47"/>
        <v>0</v>
      </c>
      <c r="AB2101" s="228" t="str">
        <f t="shared" si="248"/>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46"/>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47"/>
        <v>0</v>
      </c>
      <c r="AB2102" s="228" t="str">
        <f t="shared" si="248"/>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46"/>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47"/>
        <v>0</v>
      </c>
      <c r="AB2103" s="228" t="str">
        <f t="shared" si="248"/>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46"/>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47"/>
        <v>0</v>
      </c>
      <c r="AB2104" s="228" t="str">
        <f t="shared" si="248"/>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46"/>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47"/>
        <v>0</v>
      </c>
      <c r="AB2105" s="228" t="str">
        <f t="shared" si="248"/>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46"/>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47"/>
        <v>0</v>
      </c>
      <c r="AB2106" s="228" t="str">
        <f t="shared" si="248"/>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49">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50">IF(AND(C2107="Smelter not listed",OR(LEN(D2107)=0,LEN(E2107)=0)),1,0)</f>
        <v>0</v>
      </c>
      <c r="AB2107" s="228" t="str">
        <f t="shared" ref="AB2107" si="251">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52">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253">IF(AND(C2108="Smelter not listed",OR(LEN(D2108)=0,LEN(E2108)=0)),1,0)</f>
        <v>0</v>
      </c>
      <c r="AB2108" s="228" t="str">
        <f t="shared" ref="AB2108:AB2139" si="254">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52"/>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253"/>
        <v>0</v>
      </c>
      <c r="AB2109" s="228" t="str">
        <f t="shared" si="254"/>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52"/>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253"/>
        <v>0</v>
      </c>
      <c r="AB2110" s="228" t="str">
        <f t="shared" si="254"/>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52"/>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253"/>
        <v>0</v>
      </c>
      <c r="AB2111" s="228" t="str">
        <f t="shared" si="254"/>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52"/>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253"/>
        <v>0</v>
      </c>
      <c r="AB2112" s="228" t="str">
        <f t="shared" si="254"/>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52"/>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253"/>
        <v>0</v>
      </c>
      <c r="AB2113" s="228" t="str">
        <f t="shared" si="254"/>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52"/>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253"/>
        <v>0</v>
      </c>
      <c r="AB2114" s="228" t="str">
        <f t="shared" si="254"/>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52"/>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253"/>
        <v>0</v>
      </c>
      <c r="AB2115" s="228" t="str">
        <f t="shared" si="254"/>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52"/>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253"/>
        <v>0</v>
      </c>
      <c r="AB2116" s="228" t="str">
        <f t="shared" si="254"/>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52"/>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253"/>
        <v>0</v>
      </c>
      <c r="AB2117" s="228" t="str">
        <f t="shared" si="254"/>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52"/>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253"/>
        <v>0</v>
      </c>
      <c r="AB2118" s="228" t="str">
        <f t="shared" si="254"/>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52"/>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253"/>
        <v>0</v>
      </c>
      <c r="AB2119" s="228" t="str">
        <f t="shared" si="254"/>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52"/>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253"/>
        <v>0</v>
      </c>
      <c r="AB2120" s="228" t="str">
        <f t="shared" si="254"/>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52"/>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253"/>
        <v>0</v>
      </c>
      <c r="AB2121" s="228" t="str">
        <f t="shared" si="254"/>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52"/>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253"/>
        <v>0</v>
      </c>
      <c r="AB2122" s="228" t="str">
        <f t="shared" si="254"/>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52"/>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253"/>
        <v>0</v>
      </c>
      <c r="AB2123" s="228" t="str">
        <f t="shared" si="254"/>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52"/>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253"/>
        <v>0</v>
      </c>
      <c r="AB2124" s="228" t="str">
        <f t="shared" si="254"/>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52"/>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253"/>
        <v>0</v>
      </c>
      <c r="AB2125" s="228" t="str">
        <f t="shared" si="254"/>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52"/>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253"/>
        <v>0</v>
      </c>
      <c r="AB2126" s="228" t="str">
        <f t="shared" si="254"/>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52"/>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253"/>
        <v>0</v>
      </c>
      <c r="AB2127" s="228" t="str">
        <f t="shared" si="254"/>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52"/>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253"/>
        <v>0</v>
      </c>
      <c r="AB2128" s="228" t="str">
        <f t="shared" si="254"/>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52"/>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253"/>
        <v>0</v>
      </c>
      <c r="AB2129" s="228" t="str">
        <f t="shared" si="254"/>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52"/>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253"/>
        <v>0</v>
      </c>
      <c r="AB2130" s="228" t="str">
        <f t="shared" si="254"/>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52"/>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253"/>
        <v>0</v>
      </c>
      <c r="AB2131" s="228" t="str">
        <f t="shared" si="254"/>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52"/>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253"/>
        <v>0</v>
      </c>
      <c r="AB2132" s="228" t="str">
        <f t="shared" si="254"/>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52"/>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253"/>
        <v>0</v>
      </c>
      <c r="AB2133" s="228" t="str">
        <f t="shared" si="254"/>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52"/>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253"/>
        <v>0</v>
      </c>
      <c r="AB2134" s="228" t="str">
        <f t="shared" si="254"/>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52"/>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253"/>
        <v>0</v>
      </c>
      <c r="AB2135" s="228" t="str">
        <f t="shared" si="254"/>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52"/>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253"/>
        <v>0</v>
      </c>
      <c r="AB2136" s="228" t="str">
        <f t="shared" si="254"/>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52"/>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253"/>
        <v>0</v>
      </c>
      <c r="AB2137" s="228" t="str">
        <f t="shared" si="254"/>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52"/>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253"/>
        <v>0</v>
      </c>
      <c r="AB2138" s="228" t="str">
        <f t="shared" si="254"/>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52"/>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253"/>
        <v>0</v>
      </c>
      <c r="AB2139" s="228" t="str">
        <f t="shared" si="254"/>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255">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256">IF(AND(C2140="Smelter not listed",OR(LEN(D2140)=0,LEN(E2140)=0)),1,0)</f>
        <v>0</v>
      </c>
      <c r="AB2140" s="228" t="str">
        <f t="shared" ref="AB2140:AB2170" si="257">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55"/>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256"/>
        <v>0</v>
      </c>
      <c r="AB2141" s="228" t="str">
        <f t="shared" si="257"/>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55"/>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256"/>
        <v>0</v>
      </c>
      <c r="AB2142" s="228" t="str">
        <f t="shared" si="257"/>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55"/>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256"/>
        <v>0</v>
      </c>
      <c r="AB2143" s="228" t="str">
        <f t="shared" si="257"/>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55"/>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256"/>
        <v>0</v>
      </c>
      <c r="AB2144" s="228" t="str">
        <f t="shared" si="257"/>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55"/>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256"/>
        <v>0</v>
      </c>
      <c r="AB2145" s="228" t="str">
        <f t="shared" si="257"/>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55"/>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256"/>
        <v>0</v>
      </c>
      <c r="AB2146" s="228" t="str">
        <f t="shared" si="257"/>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55"/>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256"/>
        <v>0</v>
      </c>
      <c r="AB2147" s="228" t="str">
        <f t="shared" si="257"/>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55"/>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256"/>
        <v>0</v>
      </c>
      <c r="AB2148" s="228" t="str">
        <f t="shared" si="257"/>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55"/>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256"/>
        <v>0</v>
      </c>
      <c r="AB2149" s="228" t="str">
        <f t="shared" si="257"/>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55"/>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256"/>
        <v>0</v>
      </c>
      <c r="AB2150" s="228" t="str">
        <f t="shared" si="257"/>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55"/>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256"/>
        <v>0</v>
      </c>
      <c r="AB2151" s="228" t="str">
        <f t="shared" si="257"/>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55"/>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256"/>
        <v>0</v>
      </c>
      <c r="AB2152" s="228" t="str">
        <f t="shared" si="257"/>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55"/>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256"/>
        <v>0</v>
      </c>
      <c r="AB2153" s="228" t="str">
        <f t="shared" si="257"/>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55"/>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256"/>
        <v>0</v>
      </c>
      <c r="AB2154" s="228" t="str">
        <f t="shared" si="257"/>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55"/>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256"/>
        <v>0</v>
      </c>
      <c r="AB2155" s="228" t="str">
        <f t="shared" si="257"/>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55"/>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256"/>
        <v>0</v>
      </c>
      <c r="AB2156" s="228" t="str">
        <f t="shared" si="257"/>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55"/>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256"/>
        <v>0</v>
      </c>
      <c r="AB2157" s="228" t="str">
        <f t="shared" si="257"/>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55"/>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256"/>
        <v>0</v>
      </c>
      <c r="AB2158" s="228" t="str">
        <f t="shared" si="257"/>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55"/>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256"/>
        <v>0</v>
      </c>
      <c r="AB2159" s="228" t="str">
        <f t="shared" si="257"/>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55"/>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256"/>
        <v>0</v>
      </c>
      <c r="AB2160" s="228" t="str">
        <f t="shared" si="257"/>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55"/>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256"/>
        <v>0</v>
      </c>
      <c r="AB2161" s="228" t="str">
        <f t="shared" si="257"/>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55"/>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256"/>
        <v>0</v>
      </c>
      <c r="AB2162" s="228" t="str">
        <f t="shared" si="257"/>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55"/>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256"/>
        <v>0</v>
      </c>
      <c r="AB2163" s="228" t="str">
        <f t="shared" si="257"/>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55"/>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256"/>
        <v>0</v>
      </c>
      <c r="AB2164" s="228" t="str">
        <f t="shared" si="257"/>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55"/>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256"/>
        <v>0</v>
      </c>
      <c r="AB2165" s="228" t="str">
        <f t="shared" si="257"/>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55"/>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256"/>
        <v>0</v>
      </c>
      <c r="AB2166" s="228" t="str">
        <f t="shared" si="257"/>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55"/>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256"/>
        <v>0</v>
      </c>
      <c r="AB2167" s="228" t="str">
        <f t="shared" si="257"/>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55"/>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256"/>
        <v>0</v>
      </c>
      <c r="AB2168" s="228" t="str">
        <f t="shared" si="257"/>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55"/>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256"/>
        <v>0</v>
      </c>
      <c r="AB2169" s="228" t="str">
        <f t="shared" si="257"/>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55"/>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256"/>
        <v>0</v>
      </c>
      <c r="AB2170" s="228" t="str">
        <f t="shared" si="257"/>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258">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259">IF(AND(C2171="Smelter not listed",OR(LEN(D2171)=0,LEN(E2171)=0)),1,0)</f>
        <v>0</v>
      </c>
      <c r="AB2171" s="228" t="str">
        <f t="shared" ref="AB2171" si="260">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261">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262">IF(AND(C2172="Smelter not listed",OR(LEN(D2172)=0,LEN(E2172)=0)),1,0)</f>
        <v>0</v>
      </c>
      <c r="AB2172" s="228" t="str">
        <f t="shared" ref="AB2172:AB2203" si="263">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61"/>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262"/>
        <v>0</v>
      </c>
      <c r="AB2173" s="228" t="str">
        <f t="shared" si="263"/>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61"/>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262"/>
        <v>0</v>
      </c>
      <c r="AB2174" s="228" t="str">
        <f t="shared" si="263"/>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61"/>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262"/>
        <v>0</v>
      </c>
      <c r="AB2175" s="228" t="str">
        <f t="shared" si="263"/>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61"/>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262"/>
        <v>0</v>
      </c>
      <c r="AB2176" s="228" t="str">
        <f t="shared" si="263"/>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61"/>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262"/>
        <v>0</v>
      </c>
      <c r="AB2177" s="228" t="str">
        <f t="shared" si="263"/>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61"/>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262"/>
        <v>0</v>
      </c>
      <c r="AB2178" s="228" t="str">
        <f t="shared" si="263"/>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61"/>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262"/>
        <v>0</v>
      </c>
      <c r="AB2179" s="228" t="str">
        <f t="shared" si="263"/>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61"/>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262"/>
        <v>0</v>
      </c>
      <c r="AB2180" s="228" t="str">
        <f t="shared" si="263"/>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61"/>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262"/>
        <v>0</v>
      </c>
      <c r="AB2181" s="228" t="str">
        <f t="shared" si="263"/>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61"/>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262"/>
        <v>0</v>
      </c>
      <c r="AB2182" s="228" t="str">
        <f t="shared" si="263"/>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61"/>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262"/>
        <v>0</v>
      </c>
      <c r="AB2183" s="228" t="str">
        <f t="shared" si="263"/>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61"/>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262"/>
        <v>0</v>
      </c>
      <c r="AB2184" s="228" t="str">
        <f t="shared" si="263"/>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61"/>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262"/>
        <v>0</v>
      </c>
      <c r="AB2185" s="228" t="str">
        <f t="shared" si="263"/>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61"/>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262"/>
        <v>0</v>
      </c>
      <c r="AB2186" s="228" t="str">
        <f t="shared" si="263"/>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61"/>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262"/>
        <v>0</v>
      </c>
      <c r="AB2187" s="228" t="str">
        <f t="shared" si="263"/>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61"/>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262"/>
        <v>0</v>
      </c>
      <c r="AB2188" s="228" t="str">
        <f t="shared" si="263"/>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61"/>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262"/>
        <v>0</v>
      </c>
      <c r="AB2189" s="228" t="str">
        <f t="shared" si="263"/>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61"/>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262"/>
        <v>0</v>
      </c>
      <c r="AB2190" s="228" t="str">
        <f t="shared" si="263"/>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61"/>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262"/>
        <v>0</v>
      </c>
      <c r="AB2191" s="228" t="str">
        <f t="shared" si="263"/>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61"/>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262"/>
        <v>0</v>
      </c>
      <c r="AB2192" s="228" t="str">
        <f t="shared" si="263"/>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61"/>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262"/>
        <v>0</v>
      </c>
      <c r="AB2193" s="228" t="str">
        <f t="shared" si="263"/>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61"/>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262"/>
        <v>0</v>
      </c>
      <c r="AB2194" s="228" t="str">
        <f t="shared" si="263"/>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61"/>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262"/>
        <v>0</v>
      </c>
      <c r="AB2195" s="228" t="str">
        <f t="shared" si="263"/>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61"/>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262"/>
        <v>0</v>
      </c>
      <c r="AB2196" s="228" t="str">
        <f t="shared" si="263"/>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61"/>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262"/>
        <v>0</v>
      </c>
      <c r="AB2197" s="228" t="str">
        <f t="shared" si="263"/>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61"/>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262"/>
        <v>0</v>
      </c>
      <c r="AB2198" s="228" t="str">
        <f t="shared" si="263"/>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61"/>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262"/>
        <v>0</v>
      </c>
      <c r="AB2199" s="228" t="str">
        <f t="shared" si="263"/>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61"/>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262"/>
        <v>0</v>
      </c>
      <c r="AB2200" s="228" t="str">
        <f t="shared" si="263"/>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61"/>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262"/>
        <v>0</v>
      </c>
      <c r="AB2201" s="228" t="str">
        <f t="shared" si="263"/>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61"/>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262"/>
        <v>0</v>
      </c>
      <c r="AB2202" s="228" t="str">
        <f t="shared" si="263"/>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61"/>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262"/>
        <v>0</v>
      </c>
      <c r="AB2203" s="228" t="str">
        <f t="shared" si="263"/>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264">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265">IF(AND(C2204="Smelter not listed",OR(LEN(D2204)=0,LEN(E2204)=0)),1,0)</f>
        <v>0</v>
      </c>
      <c r="AB2204" s="228" t="str">
        <f t="shared" ref="AB2204:AB2234" si="266">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64"/>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265"/>
        <v>0</v>
      </c>
      <c r="AB2205" s="228" t="str">
        <f t="shared" si="266"/>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64"/>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265"/>
        <v>0</v>
      </c>
      <c r="AB2206" s="228" t="str">
        <f t="shared" si="266"/>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64"/>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265"/>
        <v>0</v>
      </c>
      <c r="AB2207" s="228" t="str">
        <f t="shared" si="266"/>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64"/>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265"/>
        <v>0</v>
      </c>
      <c r="AB2208" s="228" t="str">
        <f t="shared" si="266"/>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64"/>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265"/>
        <v>0</v>
      </c>
      <c r="AB2209" s="228" t="str">
        <f t="shared" si="266"/>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64"/>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265"/>
        <v>0</v>
      </c>
      <c r="AB2210" s="228" t="str">
        <f t="shared" si="266"/>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64"/>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265"/>
        <v>0</v>
      </c>
      <c r="AB2211" s="228" t="str">
        <f t="shared" si="266"/>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64"/>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265"/>
        <v>0</v>
      </c>
      <c r="AB2212" s="228" t="str">
        <f t="shared" si="266"/>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64"/>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265"/>
        <v>0</v>
      </c>
      <c r="AB2213" s="228" t="str">
        <f t="shared" si="266"/>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64"/>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265"/>
        <v>0</v>
      </c>
      <c r="AB2214" s="228" t="str">
        <f t="shared" si="266"/>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64"/>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265"/>
        <v>0</v>
      </c>
      <c r="AB2215" s="228" t="str">
        <f t="shared" si="266"/>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64"/>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265"/>
        <v>0</v>
      </c>
      <c r="AB2216" s="228" t="str">
        <f t="shared" si="266"/>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64"/>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265"/>
        <v>0</v>
      </c>
      <c r="AB2217" s="228" t="str">
        <f t="shared" si="266"/>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64"/>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265"/>
        <v>0</v>
      </c>
      <c r="AB2218" s="228" t="str">
        <f t="shared" si="266"/>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64"/>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265"/>
        <v>0</v>
      </c>
      <c r="AB2219" s="228" t="str">
        <f t="shared" si="266"/>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64"/>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265"/>
        <v>0</v>
      </c>
      <c r="AB2220" s="228" t="str">
        <f t="shared" si="266"/>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264"/>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265"/>
        <v>0</v>
      </c>
      <c r="AB2221" s="228" t="str">
        <f t="shared" si="266"/>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264"/>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265"/>
        <v>0</v>
      </c>
      <c r="AB2222" s="228" t="str">
        <f t="shared" si="266"/>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264"/>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265"/>
        <v>0</v>
      </c>
      <c r="AB2223" s="228" t="str">
        <f t="shared" si="266"/>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264"/>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265"/>
        <v>0</v>
      </c>
      <c r="AB2224" s="228" t="str">
        <f t="shared" si="266"/>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264"/>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265"/>
        <v>0</v>
      </c>
      <c r="AB2225" s="228" t="str">
        <f t="shared" si="266"/>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264"/>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265"/>
        <v>0</v>
      </c>
      <c r="AB2226" s="228" t="str">
        <f t="shared" si="266"/>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264"/>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265"/>
        <v>0</v>
      </c>
      <c r="AB2227" s="228" t="str">
        <f t="shared" si="266"/>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264"/>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265"/>
        <v>0</v>
      </c>
      <c r="AB2228" s="228" t="str">
        <f t="shared" si="266"/>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264"/>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265"/>
        <v>0</v>
      </c>
      <c r="AB2229" s="228" t="str">
        <f t="shared" si="266"/>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264"/>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265"/>
        <v>0</v>
      </c>
      <c r="AB2230" s="228" t="str">
        <f t="shared" si="266"/>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264"/>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265"/>
        <v>0</v>
      </c>
      <c r="AB2231" s="228" t="str">
        <f t="shared" si="266"/>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264"/>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265"/>
        <v>0</v>
      </c>
      <c r="AB2232" s="228" t="str">
        <f t="shared" si="266"/>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264"/>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265"/>
        <v>0</v>
      </c>
      <c r="AB2233" s="228" t="str">
        <f t="shared" si="266"/>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264"/>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265"/>
        <v>0</v>
      </c>
      <c r="AB2234" s="228" t="str">
        <f t="shared" si="266"/>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267">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268">IF(AND(C2235="Smelter not listed",OR(LEN(D2235)=0,LEN(E2235)=0)),1,0)</f>
        <v>0</v>
      </c>
      <c r="AB2235" s="228" t="str">
        <f t="shared" ref="AB2235" si="269">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270">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271">IF(AND(C2236="Smelter not listed",OR(LEN(D2236)=0,LEN(E2236)=0)),1,0)</f>
        <v>0</v>
      </c>
      <c r="AB2236" s="228" t="str">
        <f t="shared" ref="AB2236:AB2267" si="272">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270"/>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271"/>
        <v>0</v>
      </c>
      <c r="AB2237" s="228" t="str">
        <f t="shared" si="272"/>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270"/>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271"/>
        <v>0</v>
      </c>
      <c r="AB2238" s="228" t="str">
        <f t="shared" si="272"/>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270"/>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271"/>
        <v>0</v>
      </c>
      <c r="AB2239" s="228" t="str">
        <f t="shared" si="272"/>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270"/>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271"/>
        <v>0</v>
      </c>
      <c r="AB2240" s="228" t="str">
        <f t="shared" si="272"/>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270"/>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271"/>
        <v>0</v>
      </c>
      <c r="AB2241" s="228" t="str">
        <f t="shared" si="272"/>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270"/>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271"/>
        <v>0</v>
      </c>
      <c r="AB2242" s="228" t="str">
        <f t="shared" si="272"/>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270"/>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271"/>
        <v>0</v>
      </c>
      <c r="AB2243" s="228" t="str">
        <f t="shared" si="272"/>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270"/>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271"/>
        <v>0</v>
      </c>
      <c r="AB2244" s="228" t="str">
        <f t="shared" si="272"/>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270"/>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271"/>
        <v>0</v>
      </c>
      <c r="AB2245" s="228" t="str">
        <f t="shared" si="272"/>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270"/>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271"/>
        <v>0</v>
      </c>
      <c r="AB2246" s="228" t="str">
        <f t="shared" si="272"/>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270"/>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271"/>
        <v>0</v>
      </c>
      <c r="AB2247" s="228" t="str">
        <f t="shared" si="272"/>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270"/>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271"/>
        <v>0</v>
      </c>
      <c r="AB2248" s="228" t="str">
        <f t="shared" si="272"/>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270"/>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271"/>
        <v>0</v>
      </c>
      <c r="AB2249" s="228" t="str">
        <f t="shared" si="272"/>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270"/>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271"/>
        <v>0</v>
      </c>
      <c r="AB2250" s="228" t="str">
        <f t="shared" si="272"/>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270"/>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271"/>
        <v>0</v>
      </c>
      <c r="AB2251" s="228" t="str">
        <f t="shared" si="272"/>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270"/>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271"/>
        <v>0</v>
      </c>
      <c r="AB2252" s="228" t="str">
        <f t="shared" si="272"/>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270"/>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271"/>
        <v>0</v>
      </c>
      <c r="AB2253" s="228" t="str">
        <f t="shared" si="272"/>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270"/>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271"/>
        <v>0</v>
      </c>
      <c r="AB2254" s="228" t="str">
        <f t="shared" si="272"/>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270"/>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271"/>
        <v>0</v>
      </c>
      <c r="AB2255" s="228" t="str">
        <f t="shared" si="272"/>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270"/>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271"/>
        <v>0</v>
      </c>
      <c r="AB2256" s="228" t="str">
        <f t="shared" si="272"/>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270"/>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271"/>
        <v>0</v>
      </c>
      <c r="AB2257" s="228" t="str">
        <f t="shared" si="272"/>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270"/>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271"/>
        <v>0</v>
      </c>
      <c r="AB2258" s="228" t="str">
        <f t="shared" si="272"/>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270"/>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271"/>
        <v>0</v>
      </c>
      <c r="AB2259" s="228" t="str">
        <f t="shared" si="272"/>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270"/>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271"/>
        <v>0</v>
      </c>
      <c r="AB2260" s="228" t="str">
        <f t="shared" si="272"/>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270"/>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271"/>
        <v>0</v>
      </c>
      <c r="AB2261" s="228" t="str">
        <f t="shared" si="272"/>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270"/>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271"/>
        <v>0</v>
      </c>
      <c r="AB2262" s="228" t="str">
        <f t="shared" si="272"/>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270"/>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271"/>
        <v>0</v>
      </c>
      <c r="AB2263" s="228" t="str">
        <f t="shared" si="272"/>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270"/>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271"/>
        <v>0</v>
      </c>
      <c r="AB2264" s="228" t="str">
        <f t="shared" si="272"/>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270"/>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271"/>
        <v>0</v>
      </c>
      <c r="AB2265" s="228" t="str">
        <f t="shared" si="272"/>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270"/>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271"/>
        <v>0</v>
      </c>
      <c r="AB2266" s="228" t="str">
        <f t="shared" si="272"/>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270"/>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271"/>
        <v>0</v>
      </c>
      <c r="AB2267" s="228" t="str">
        <f t="shared" si="272"/>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273">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274">IF(AND(C2268="Smelter not listed",OR(LEN(D2268)=0,LEN(E2268)=0)),1,0)</f>
        <v>0</v>
      </c>
      <c r="AB2268" s="228" t="str">
        <f t="shared" ref="AB2268:AB2298" si="275">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273"/>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274"/>
        <v>0</v>
      </c>
      <c r="AB2269" s="228" t="str">
        <f t="shared" si="275"/>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273"/>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274"/>
        <v>0</v>
      </c>
      <c r="AB2270" s="228" t="str">
        <f t="shared" si="275"/>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273"/>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274"/>
        <v>0</v>
      </c>
      <c r="AB2271" s="228" t="str">
        <f t="shared" si="275"/>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273"/>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274"/>
        <v>0</v>
      </c>
      <c r="AB2272" s="228" t="str">
        <f t="shared" si="275"/>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273"/>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274"/>
        <v>0</v>
      </c>
      <c r="AB2273" s="228" t="str">
        <f t="shared" si="275"/>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273"/>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274"/>
        <v>0</v>
      </c>
      <c r="AB2274" s="228" t="str">
        <f t="shared" si="275"/>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273"/>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274"/>
        <v>0</v>
      </c>
      <c r="AB2275" s="228" t="str">
        <f t="shared" si="275"/>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273"/>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274"/>
        <v>0</v>
      </c>
      <c r="AB2276" s="228" t="str">
        <f t="shared" si="275"/>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273"/>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274"/>
        <v>0</v>
      </c>
      <c r="AB2277" s="228" t="str">
        <f t="shared" si="275"/>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273"/>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274"/>
        <v>0</v>
      </c>
      <c r="AB2278" s="228" t="str">
        <f t="shared" si="275"/>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273"/>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274"/>
        <v>0</v>
      </c>
      <c r="AB2279" s="228" t="str">
        <f t="shared" si="275"/>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273"/>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274"/>
        <v>0</v>
      </c>
      <c r="AB2280" s="228" t="str">
        <f t="shared" si="275"/>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273"/>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274"/>
        <v>0</v>
      </c>
      <c r="AB2281" s="228" t="str">
        <f t="shared" si="275"/>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273"/>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274"/>
        <v>0</v>
      </c>
      <c r="AB2282" s="228" t="str">
        <f t="shared" si="275"/>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273"/>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274"/>
        <v>0</v>
      </c>
      <c r="AB2283" s="228" t="str">
        <f t="shared" si="275"/>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273"/>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274"/>
        <v>0</v>
      </c>
      <c r="AB2284" s="228" t="str">
        <f t="shared" si="275"/>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273"/>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274"/>
        <v>0</v>
      </c>
      <c r="AB2285" s="228" t="str">
        <f t="shared" si="275"/>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273"/>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274"/>
        <v>0</v>
      </c>
      <c r="AB2286" s="228" t="str">
        <f t="shared" si="275"/>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273"/>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274"/>
        <v>0</v>
      </c>
      <c r="AB2287" s="228" t="str">
        <f t="shared" si="275"/>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273"/>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274"/>
        <v>0</v>
      </c>
      <c r="AB2288" s="228" t="str">
        <f t="shared" si="275"/>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273"/>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274"/>
        <v>0</v>
      </c>
      <c r="AB2289" s="228" t="str">
        <f t="shared" si="275"/>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273"/>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274"/>
        <v>0</v>
      </c>
      <c r="AB2290" s="228" t="str">
        <f t="shared" si="275"/>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273"/>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274"/>
        <v>0</v>
      </c>
      <c r="AB2291" s="228" t="str">
        <f t="shared" si="275"/>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273"/>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274"/>
        <v>0</v>
      </c>
      <c r="AB2292" s="228" t="str">
        <f t="shared" si="275"/>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273"/>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274"/>
        <v>0</v>
      </c>
      <c r="AB2293" s="228" t="str">
        <f t="shared" si="275"/>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273"/>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274"/>
        <v>0</v>
      </c>
      <c r="AB2294" s="228" t="str">
        <f t="shared" si="275"/>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273"/>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274"/>
        <v>0</v>
      </c>
      <c r="AB2295" s="228" t="str">
        <f t="shared" si="275"/>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273"/>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274"/>
        <v>0</v>
      </c>
      <c r="AB2296" s="228" t="str">
        <f t="shared" si="275"/>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273"/>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274"/>
        <v>0</v>
      </c>
      <c r="AB2297" s="228" t="str">
        <f t="shared" si="275"/>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273"/>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274"/>
        <v>0</v>
      </c>
      <c r="AB2298" s="228" t="str">
        <f t="shared" si="275"/>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276">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277">IF(AND(C2299="Smelter not listed",OR(LEN(D2299)=0,LEN(E2299)=0)),1,0)</f>
        <v>0</v>
      </c>
      <c r="AB2299" s="228" t="str">
        <f t="shared" ref="AB2299" si="278">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279">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280">IF(AND(C2300="Smelter not listed",OR(LEN(D2300)=0,LEN(E2300)=0)),1,0)</f>
        <v>0</v>
      </c>
      <c r="AB2300" s="228" t="str">
        <f t="shared" ref="AB2300:AB2331" si="281">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279"/>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280"/>
        <v>0</v>
      </c>
      <c r="AB2301" s="228" t="str">
        <f t="shared" si="281"/>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279"/>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280"/>
        <v>0</v>
      </c>
      <c r="AB2302" s="228" t="str">
        <f t="shared" si="281"/>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279"/>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280"/>
        <v>0</v>
      </c>
      <c r="AB2303" s="228" t="str">
        <f t="shared" si="281"/>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279"/>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280"/>
        <v>0</v>
      </c>
      <c r="AB2304" s="228" t="str">
        <f t="shared" si="281"/>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279"/>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280"/>
        <v>0</v>
      </c>
      <c r="AB2305" s="228" t="str">
        <f t="shared" si="281"/>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279"/>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280"/>
        <v>0</v>
      </c>
      <c r="AB2306" s="228" t="str">
        <f t="shared" si="281"/>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279"/>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280"/>
        <v>0</v>
      </c>
      <c r="AB2307" s="228" t="str">
        <f t="shared" si="281"/>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279"/>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280"/>
        <v>0</v>
      </c>
      <c r="AB2308" s="228" t="str">
        <f t="shared" si="281"/>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279"/>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280"/>
        <v>0</v>
      </c>
      <c r="AB2309" s="228" t="str">
        <f t="shared" si="281"/>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279"/>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280"/>
        <v>0</v>
      </c>
      <c r="AB2310" s="228" t="str">
        <f t="shared" si="281"/>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279"/>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280"/>
        <v>0</v>
      </c>
      <c r="AB2311" s="228" t="str">
        <f t="shared" si="281"/>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279"/>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280"/>
        <v>0</v>
      </c>
      <c r="AB2312" s="228" t="str">
        <f t="shared" si="281"/>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279"/>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280"/>
        <v>0</v>
      </c>
      <c r="AB2313" s="228" t="str">
        <f t="shared" si="281"/>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279"/>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280"/>
        <v>0</v>
      </c>
      <c r="AB2314" s="228" t="str">
        <f t="shared" si="281"/>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279"/>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280"/>
        <v>0</v>
      </c>
      <c r="AB2315" s="228" t="str">
        <f t="shared" si="281"/>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279"/>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280"/>
        <v>0</v>
      </c>
      <c r="AB2316" s="228" t="str">
        <f t="shared" si="281"/>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279"/>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280"/>
        <v>0</v>
      </c>
      <c r="AB2317" s="228" t="str">
        <f t="shared" si="281"/>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279"/>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280"/>
        <v>0</v>
      </c>
      <c r="AB2318" s="228" t="str">
        <f t="shared" si="281"/>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279"/>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280"/>
        <v>0</v>
      </c>
      <c r="AB2319" s="228" t="str">
        <f t="shared" si="281"/>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279"/>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280"/>
        <v>0</v>
      </c>
      <c r="AB2320" s="228" t="str">
        <f t="shared" si="281"/>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279"/>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280"/>
        <v>0</v>
      </c>
      <c r="AB2321" s="228" t="str">
        <f t="shared" si="281"/>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279"/>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280"/>
        <v>0</v>
      </c>
      <c r="AB2322" s="228" t="str">
        <f t="shared" si="281"/>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279"/>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280"/>
        <v>0</v>
      </c>
      <c r="AB2323" s="228" t="str">
        <f t="shared" si="281"/>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279"/>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280"/>
        <v>0</v>
      </c>
      <c r="AB2324" s="228" t="str">
        <f t="shared" si="281"/>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279"/>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280"/>
        <v>0</v>
      </c>
      <c r="AB2325" s="228" t="str">
        <f t="shared" si="281"/>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279"/>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280"/>
        <v>0</v>
      </c>
      <c r="AB2326" s="228" t="str">
        <f t="shared" si="281"/>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279"/>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280"/>
        <v>0</v>
      </c>
      <c r="AB2327" s="228" t="str">
        <f t="shared" si="281"/>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279"/>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280"/>
        <v>0</v>
      </c>
      <c r="AB2328" s="228" t="str">
        <f t="shared" si="281"/>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279"/>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280"/>
        <v>0</v>
      </c>
      <c r="AB2329" s="228" t="str">
        <f t="shared" si="281"/>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279"/>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280"/>
        <v>0</v>
      </c>
      <c r="AB2330" s="228" t="str">
        <f t="shared" si="281"/>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279"/>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280"/>
        <v>0</v>
      </c>
      <c r="AB2331" s="228" t="str">
        <f t="shared" si="281"/>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282">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283">IF(AND(C2332="Smelter not listed",OR(LEN(D2332)=0,LEN(E2332)=0)),1,0)</f>
        <v>0</v>
      </c>
      <c r="AB2332" s="228" t="str">
        <f t="shared" ref="AB2332:AB2362" si="284">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282"/>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283"/>
        <v>0</v>
      </c>
      <c r="AB2333" s="228" t="str">
        <f t="shared" si="284"/>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282"/>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283"/>
        <v>0</v>
      </c>
      <c r="AB2334" s="228" t="str">
        <f t="shared" si="284"/>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282"/>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283"/>
        <v>0</v>
      </c>
      <c r="AB2335" s="228" t="str">
        <f t="shared" si="284"/>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282"/>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283"/>
        <v>0</v>
      </c>
      <c r="AB2336" s="228" t="str">
        <f t="shared" si="284"/>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282"/>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283"/>
        <v>0</v>
      </c>
      <c r="AB2337" s="228" t="str">
        <f t="shared" si="284"/>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282"/>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283"/>
        <v>0</v>
      </c>
      <c r="AB2338" s="228" t="str">
        <f t="shared" si="284"/>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282"/>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283"/>
        <v>0</v>
      </c>
      <c r="AB2339" s="228" t="str">
        <f t="shared" si="284"/>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282"/>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283"/>
        <v>0</v>
      </c>
      <c r="AB2340" s="228" t="str">
        <f t="shared" si="284"/>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282"/>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283"/>
        <v>0</v>
      </c>
      <c r="AB2341" s="228" t="str">
        <f t="shared" si="284"/>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282"/>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283"/>
        <v>0</v>
      </c>
      <c r="AB2342" s="228" t="str">
        <f t="shared" si="284"/>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282"/>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283"/>
        <v>0</v>
      </c>
      <c r="AB2343" s="228" t="str">
        <f t="shared" si="284"/>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282"/>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283"/>
        <v>0</v>
      </c>
      <c r="AB2344" s="228" t="str">
        <f t="shared" si="284"/>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282"/>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283"/>
        <v>0</v>
      </c>
      <c r="AB2345" s="228" t="str">
        <f t="shared" si="284"/>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282"/>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283"/>
        <v>0</v>
      </c>
      <c r="AB2346" s="228" t="str">
        <f t="shared" si="284"/>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282"/>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283"/>
        <v>0</v>
      </c>
      <c r="AB2347" s="228" t="str">
        <f t="shared" si="284"/>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282"/>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283"/>
        <v>0</v>
      </c>
      <c r="AB2348" s="228" t="str">
        <f t="shared" si="284"/>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282"/>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283"/>
        <v>0</v>
      </c>
      <c r="AB2349" s="228" t="str">
        <f t="shared" si="284"/>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282"/>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283"/>
        <v>0</v>
      </c>
      <c r="AB2350" s="228" t="str">
        <f t="shared" si="284"/>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282"/>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283"/>
        <v>0</v>
      </c>
      <c r="AB2351" s="228" t="str">
        <f t="shared" si="284"/>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282"/>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283"/>
        <v>0</v>
      </c>
      <c r="AB2352" s="228" t="str">
        <f t="shared" si="284"/>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282"/>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283"/>
        <v>0</v>
      </c>
      <c r="AB2353" s="228" t="str">
        <f t="shared" si="284"/>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282"/>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283"/>
        <v>0</v>
      </c>
      <c r="AB2354" s="228" t="str">
        <f t="shared" si="284"/>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282"/>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283"/>
        <v>0</v>
      </c>
      <c r="AB2355" s="228" t="str">
        <f t="shared" si="284"/>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282"/>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283"/>
        <v>0</v>
      </c>
      <c r="AB2356" s="228" t="str">
        <f t="shared" si="284"/>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282"/>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283"/>
        <v>0</v>
      </c>
      <c r="AB2357" s="228" t="str">
        <f t="shared" si="284"/>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282"/>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283"/>
        <v>0</v>
      </c>
      <c r="AB2358" s="228" t="str">
        <f t="shared" si="284"/>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282"/>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283"/>
        <v>0</v>
      </c>
      <c r="AB2359" s="228" t="str">
        <f t="shared" si="284"/>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282"/>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283"/>
        <v>0</v>
      </c>
      <c r="AB2360" s="228" t="str">
        <f t="shared" si="284"/>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282"/>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283"/>
        <v>0</v>
      </c>
      <c r="AB2361" s="228" t="str">
        <f t="shared" si="284"/>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282"/>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283"/>
        <v>0</v>
      </c>
      <c r="AB2362" s="228" t="str">
        <f t="shared" si="284"/>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285">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286">IF(AND(C2363="Smelter not listed",OR(LEN(D2363)=0,LEN(E2363)=0)),1,0)</f>
        <v>0</v>
      </c>
      <c r="AB2363" s="228" t="str">
        <f t="shared" ref="AB2363" si="287">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288">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289">IF(AND(C2364="Smelter not listed",OR(LEN(D2364)=0,LEN(E2364)=0)),1,0)</f>
        <v>0</v>
      </c>
      <c r="AB2364" s="228" t="str">
        <f t="shared" ref="AB2364:AB2395" si="290">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288"/>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289"/>
        <v>0</v>
      </c>
      <c r="AB2365" s="228" t="str">
        <f t="shared" si="290"/>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288"/>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289"/>
        <v>0</v>
      </c>
      <c r="AB2366" s="228" t="str">
        <f t="shared" si="290"/>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288"/>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289"/>
        <v>0</v>
      </c>
      <c r="AB2367" s="228" t="str">
        <f t="shared" si="290"/>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288"/>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289"/>
        <v>0</v>
      </c>
      <c r="AB2368" s="228" t="str">
        <f t="shared" si="290"/>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288"/>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289"/>
        <v>0</v>
      </c>
      <c r="AB2369" s="228" t="str">
        <f t="shared" si="290"/>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288"/>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289"/>
        <v>0</v>
      </c>
      <c r="AB2370" s="228" t="str">
        <f t="shared" si="290"/>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288"/>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289"/>
        <v>0</v>
      </c>
      <c r="AB2371" s="228" t="str">
        <f t="shared" si="290"/>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288"/>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289"/>
        <v>0</v>
      </c>
      <c r="AB2372" s="228" t="str">
        <f t="shared" si="290"/>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288"/>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289"/>
        <v>0</v>
      </c>
      <c r="AB2373" s="228" t="str">
        <f t="shared" si="290"/>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288"/>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289"/>
        <v>0</v>
      </c>
      <c r="AB2374" s="228" t="str">
        <f t="shared" si="290"/>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288"/>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289"/>
        <v>0</v>
      </c>
      <c r="AB2375" s="228" t="str">
        <f t="shared" si="290"/>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288"/>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289"/>
        <v>0</v>
      </c>
      <c r="AB2376" s="228" t="str">
        <f t="shared" si="290"/>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288"/>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289"/>
        <v>0</v>
      </c>
      <c r="AB2377" s="228" t="str">
        <f t="shared" si="290"/>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288"/>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289"/>
        <v>0</v>
      </c>
      <c r="AB2378" s="228" t="str">
        <f t="shared" si="290"/>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288"/>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289"/>
        <v>0</v>
      </c>
      <c r="AB2379" s="228" t="str">
        <f t="shared" si="290"/>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288"/>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289"/>
        <v>0</v>
      </c>
      <c r="AB2380" s="228" t="str">
        <f t="shared" si="290"/>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288"/>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289"/>
        <v>0</v>
      </c>
      <c r="AB2381" s="228" t="str">
        <f t="shared" si="290"/>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288"/>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289"/>
        <v>0</v>
      </c>
      <c r="AB2382" s="228" t="str">
        <f t="shared" si="290"/>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288"/>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289"/>
        <v>0</v>
      </c>
      <c r="AB2383" s="228" t="str">
        <f t="shared" si="290"/>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288"/>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289"/>
        <v>0</v>
      </c>
      <c r="AB2384" s="228" t="str">
        <f t="shared" si="290"/>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288"/>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289"/>
        <v>0</v>
      </c>
      <c r="AB2385" s="228" t="str">
        <f t="shared" si="290"/>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288"/>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289"/>
        <v>0</v>
      </c>
      <c r="AB2386" s="228" t="str">
        <f t="shared" si="290"/>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288"/>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289"/>
        <v>0</v>
      </c>
      <c r="AB2387" s="228" t="str">
        <f t="shared" si="290"/>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288"/>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289"/>
        <v>0</v>
      </c>
      <c r="AB2388" s="228" t="str">
        <f t="shared" si="290"/>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288"/>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289"/>
        <v>0</v>
      </c>
      <c r="AB2389" s="228" t="str">
        <f t="shared" si="290"/>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288"/>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289"/>
        <v>0</v>
      </c>
      <c r="AB2390" s="228" t="str">
        <f t="shared" si="290"/>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288"/>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289"/>
        <v>0</v>
      </c>
      <c r="AB2391" s="228" t="str">
        <f t="shared" si="290"/>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288"/>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289"/>
        <v>0</v>
      </c>
      <c r="AB2392" s="228" t="str">
        <f t="shared" si="290"/>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288"/>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289"/>
        <v>0</v>
      </c>
      <c r="AB2393" s="228" t="str">
        <f t="shared" si="290"/>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288"/>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289"/>
        <v>0</v>
      </c>
      <c r="AB2394" s="228" t="str">
        <f t="shared" si="290"/>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288"/>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289"/>
        <v>0</v>
      </c>
      <c r="AB2395" s="228" t="str">
        <f t="shared" si="290"/>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291">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292">IF(AND(C2396="Smelter not listed",OR(LEN(D2396)=0,LEN(E2396)=0)),1,0)</f>
        <v>0</v>
      </c>
      <c r="AB2396" s="228" t="str">
        <f t="shared" ref="AB2396:AB2426" si="293">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291"/>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292"/>
        <v>0</v>
      </c>
      <c r="AB2397" s="228" t="str">
        <f t="shared" si="293"/>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291"/>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292"/>
        <v>0</v>
      </c>
      <c r="AB2398" s="228" t="str">
        <f t="shared" si="293"/>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291"/>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292"/>
        <v>0</v>
      </c>
      <c r="AB2399" s="228" t="str">
        <f t="shared" si="293"/>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291"/>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292"/>
        <v>0</v>
      </c>
      <c r="AB2400" s="228" t="str">
        <f t="shared" si="293"/>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291"/>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292"/>
        <v>0</v>
      </c>
      <c r="AB2401" s="228" t="str">
        <f t="shared" si="293"/>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291"/>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292"/>
        <v>0</v>
      </c>
      <c r="AB2402" s="228" t="str">
        <f t="shared" si="293"/>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291"/>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292"/>
        <v>0</v>
      </c>
      <c r="AB2403" s="228" t="str">
        <f t="shared" si="293"/>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291"/>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292"/>
        <v>0</v>
      </c>
      <c r="AB2404" s="228" t="str">
        <f t="shared" si="293"/>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291"/>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292"/>
        <v>0</v>
      </c>
      <c r="AB2405" s="228" t="str">
        <f t="shared" si="293"/>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291"/>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292"/>
        <v>0</v>
      </c>
      <c r="AB2406" s="228" t="str">
        <f t="shared" si="293"/>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291"/>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292"/>
        <v>0</v>
      </c>
      <c r="AB2407" s="228" t="str">
        <f t="shared" si="293"/>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291"/>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292"/>
        <v>0</v>
      </c>
      <c r="AB2408" s="228" t="str">
        <f t="shared" si="293"/>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291"/>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292"/>
        <v>0</v>
      </c>
      <c r="AB2409" s="228" t="str">
        <f t="shared" si="293"/>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291"/>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292"/>
        <v>0</v>
      </c>
      <c r="AB2410" s="228" t="str">
        <f t="shared" si="293"/>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291"/>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292"/>
        <v>0</v>
      </c>
      <c r="AB2411" s="228" t="str">
        <f t="shared" si="293"/>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291"/>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292"/>
        <v>0</v>
      </c>
      <c r="AB2412" s="228" t="str">
        <f t="shared" si="293"/>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291"/>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292"/>
        <v>0</v>
      </c>
      <c r="AB2413" s="228" t="str">
        <f t="shared" si="293"/>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291"/>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292"/>
        <v>0</v>
      </c>
      <c r="AB2414" s="228" t="str">
        <f t="shared" si="293"/>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291"/>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292"/>
        <v>0</v>
      </c>
      <c r="AB2415" s="228" t="str">
        <f t="shared" si="293"/>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291"/>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292"/>
        <v>0</v>
      </c>
      <c r="AB2416" s="228" t="str">
        <f t="shared" si="293"/>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291"/>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292"/>
        <v>0</v>
      </c>
      <c r="AB2417" s="228" t="str">
        <f t="shared" si="293"/>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291"/>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292"/>
        <v>0</v>
      </c>
      <c r="AB2418" s="228" t="str">
        <f t="shared" si="293"/>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291"/>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292"/>
        <v>0</v>
      </c>
      <c r="AB2419" s="228" t="str">
        <f t="shared" si="293"/>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291"/>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292"/>
        <v>0</v>
      </c>
      <c r="AB2420" s="228" t="str">
        <f t="shared" si="293"/>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291"/>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292"/>
        <v>0</v>
      </c>
      <c r="AB2421" s="228" t="str">
        <f t="shared" si="293"/>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291"/>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292"/>
        <v>0</v>
      </c>
      <c r="AB2422" s="228" t="str">
        <f t="shared" si="293"/>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291"/>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292"/>
        <v>0</v>
      </c>
      <c r="AB2423" s="228" t="str">
        <f t="shared" si="293"/>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291"/>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292"/>
        <v>0</v>
      </c>
      <c r="AB2424" s="228" t="str">
        <f t="shared" si="293"/>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291"/>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292"/>
        <v>0</v>
      </c>
      <c r="AB2425" s="228" t="str">
        <f t="shared" si="293"/>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291"/>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292"/>
        <v>0</v>
      </c>
      <c r="AB2426" s="228" t="str">
        <f t="shared" si="293"/>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294">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295">IF(AND(C2427="Smelter not listed",OR(LEN(D2427)=0,LEN(E2427)=0)),1,0)</f>
        <v>0</v>
      </c>
      <c r="AB2427" s="228" t="str">
        <f t="shared" ref="AB2427" si="296">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297">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298">IF(AND(C2428="Smelter not listed",OR(LEN(D2428)=0,LEN(E2428)=0)),1,0)</f>
        <v>0</v>
      </c>
      <c r="AB2428" s="228" t="str">
        <f t="shared" ref="AB2428:AB2459" si="299">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297"/>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298"/>
        <v>0</v>
      </c>
      <c r="AB2429" s="228" t="str">
        <f t="shared" si="299"/>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297"/>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298"/>
        <v>0</v>
      </c>
      <c r="AB2430" s="228" t="str">
        <f t="shared" si="299"/>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297"/>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298"/>
        <v>0</v>
      </c>
      <c r="AB2431" s="228" t="str">
        <f t="shared" si="299"/>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297"/>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298"/>
        <v>0</v>
      </c>
      <c r="AB2432" s="228" t="str">
        <f t="shared" si="299"/>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297"/>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298"/>
        <v>0</v>
      </c>
      <c r="AB2433" s="228" t="str">
        <f t="shared" si="299"/>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297"/>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298"/>
        <v>0</v>
      </c>
      <c r="AB2434" s="228" t="str">
        <f t="shared" si="299"/>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297"/>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298"/>
        <v>0</v>
      </c>
      <c r="AB2435" s="228" t="str">
        <f t="shared" si="299"/>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297"/>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298"/>
        <v>0</v>
      </c>
      <c r="AB2436" s="228" t="str">
        <f t="shared" si="299"/>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297"/>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298"/>
        <v>0</v>
      </c>
      <c r="AB2437" s="228" t="str">
        <f t="shared" si="299"/>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297"/>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298"/>
        <v>0</v>
      </c>
      <c r="AB2438" s="228" t="str">
        <f t="shared" si="299"/>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297"/>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298"/>
        <v>0</v>
      </c>
      <c r="AB2439" s="228" t="str">
        <f t="shared" si="299"/>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297"/>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298"/>
        <v>0</v>
      </c>
      <c r="AB2440" s="228" t="str">
        <f t="shared" si="299"/>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297"/>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298"/>
        <v>0</v>
      </c>
      <c r="AB2441" s="228" t="str">
        <f t="shared" si="299"/>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297"/>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298"/>
        <v>0</v>
      </c>
      <c r="AB2442" s="228" t="str">
        <f t="shared" si="299"/>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297"/>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298"/>
        <v>0</v>
      </c>
      <c r="AB2443" s="228" t="str">
        <f t="shared" si="299"/>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297"/>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298"/>
        <v>0</v>
      </c>
      <c r="AB2444" s="228" t="str">
        <f t="shared" si="299"/>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297"/>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298"/>
        <v>0</v>
      </c>
      <c r="AB2445" s="228" t="str">
        <f t="shared" si="299"/>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297"/>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298"/>
        <v>0</v>
      </c>
      <c r="AB2446" s="228" t="str">
        <f t="shared" si="299"/>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297"/>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298"/>
        <v>0</v>
      </c>
      <c r="AB2447" s="228" t="str">
        <f t="shared" si="299"/>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297"/>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298"/>
        <v>0</v>
      </c>
      <c r="AB2448" s="228" t="str">
        <f t="shared" si="299"/>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297"/>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298"/>
        <v>0</v>
      </c>
      <c r="AB2449" s="228" t="str">
        <f t="shared" si="299"/>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297"/>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298"/>
        <v>0</v>
      </c>
      <c r="AB2450" s="228" t="str">
        <f t="shared" si="299"/>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297"/>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298"/>
        <v>0</v>
      </c>
      <c r="AB2451" s="228" t="str">
        <f t="shared" si="299"/>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297"/>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298"/>
        <v>0</v>
      </c>
      <c r="AB2452" s="228" t="str">
        <f t="shared" si="299"/>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297"/>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298"/>
        <v>0</v>
      </c>
      <c r="AB2453" s="228" t="str">
        <f t="shared" si="299"/>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297"/>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298"/>
        <v>0</v>
      </c>
      <c r="AB2454" s="228" t="str">
        <f t="shared" si="299"/>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297"/>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298"/>
        <v>0</v>
      </c>
      <c r="AB2455" s="228" t="str">
        <f t="shared" si="299"/>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297"/>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298"/>
        <v>0</v>
      </c>
      <c r="AB2456" s="228" t="str">
        <f t="shared" si="299"/>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297"/>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298"/>
        <v>0</v>
      </c>
      <c r="AB2457" s="228" t="str">
        <f t="shared" si="299"/>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297"/>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298"/>
        <v>0</v>
      </c>
      <c r="AB2458" s="228" t="str">
        <f t="shared" si="299"/>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297"/>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298"/>
        <v>0</v>
      </c>
      <c r="AB2459" s="228" t="str">
        <f t="shared" si="299"/>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00">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01">IF(AND(C2460="Smelter not listed",OR(LEN(D2460)=0,LEN(E2460)=0)),1,0)</f>
        <v>0</v>
      </c>
      <c r="AB2460" s="228" t="str">
        <f t="shared" ref="AB2460:AB2490" si="302">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00"/>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01"/>
        <v>0</v>
      </c>
      <c r="AB2461" s="228" t="str">
        <f t="shared" si="302"/>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00"/>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01"/>
        <v>0</v>
      </c>
      <c r="AB2462" s="228" t="str">
        <f t="shared" si="302"/>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00"/>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01"/>
        <v>0</v>
      </c>
      <c r="AB2463" s="228" t="str">
        <f t="shared" si="302"/>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00"/>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01"/>
        <v>0</v>
      </c>
      <c r="AB2464" s="228" t="str">
        <f t="shared" si="302"/>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00"/>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01"/>
        <v>0</v>
      </c>
      <c r="AB2465" s="228" t="str">
        <f t="shared" si="302"/>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00"/>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01"/>
        <v>0</v>
      </c>
      <c r="AB2466" s="228" t="str">
        <f t="shared" si="302"/>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00"/>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01"/>
        <v>0</v>
      </c>
      <c r="AB2467" s="228" t="str">
        <f t="shared" si="302"/>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00"/>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01"/>
        <v>0</v>
      </c>
      <c r="AB2468" s="228" t="str">
        <f t="shared" si="302"/>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00"/>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01"/>
        <v>0</v>
      </c>
      <c r="AB2469" s="228" t="str">
        <f t="shared" si="302"/>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00"/>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01"/>
        <v>0</v>
      </c>
      <c r="AB2470" s="228" t="str">
        <f t="shared" si="302"/>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00"/>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01"/>
        <v>0</v>
      </c>
      <c r="AB2471" s="228" t="str">
        <f t="shared" si="302"/>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00"/>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01"/>
        <v>0</v>
      </c>
      <c r="AB2472" s="228" t="str">
        <f t="shared" si="302"/>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00"/>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01"/>
        <v>0</v>
      </c>
      <c r="AB2473" s="228" t="str">
        <f t="shared" si="302"/>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00"/>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01"/>
        <v>0</v>
      </c>
      <c r="AB2474" s="228" t="str">
        <f t="shared" si="302"/>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00"/>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01"/>
        <v>0</v>
      </c>
      <c r="AB2475" s="228" t="str">
        <f t="shared" si="302"/>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00"/>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01"/>
        <v>0</v>
      </c>
      <c r="AB2476" s="228" t="str">
        <f t="shared" si="302"/>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00"/>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01"/>
        <v>0</v>
      </c>
      <c r="AB2477" s="228" t="str">
        <f t="shared" si="302"/>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00"/>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01"/>
        <v>0</v>
      </c>
      <c r="AB2478" s="228" t="str">
        <f t="shared" si="302"/>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00"/>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01"/>
        <v>0</v>
      </c>
      <c r="AB2479" s="228" t="str">
        <f t="shared" si="302"/>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00"/>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01"/>
        <v>0</v>
      </c>
      <c r="AB2480" s="228" t="str">
        <f t="shared" si="302"/>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00"/>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01"/>
        <v>0</v>
      </c>
      <c r="AB2481" s="228" t="str">
        <f t="shared" si="302"/>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00"/>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01"/>
        <v>0</v>
      </c>
      <c r="AB2482" s="228" t="str">
        <f t="shared" si="302"/>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00"/>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01"/>
        <v>0</v>
      </c>
      <c r="AB2483" s="228" t="str">
        <f t="shared" si="302"/>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00"/>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01"/>
        <v>0</v>
      </c>
      <c r="AB2484" s="228" t="str">
        <f t="shared" si="302"/>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00"/>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01"/>
        <v>0</v>
      </c>
      <c r="AB2485" s="228" t="str">
        <f t="shared" si="302"/>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00"/>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01"/>
        <v>0</v>
      </c>
      <c r="AB2486" s="228" t="str">
        <f t="shared" si="302"/>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00"/>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01"/>
        <v>0</v>
      </c>
      <c r="AB2487" s="228" t="str">
        <f t="shared" si="302"/>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00"/>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01"/>
        <v>0</v>
      </c>
      <c r="AB2488" s="228" t="str">
        <f t="shared" si="302"/>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00"/>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01"/>
        <v>0</v>
      </c>
      <c r="AB2489" s="228" t="str">
        <f t="shared" si="302"/>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00"/>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01"/>
        <v>0</v>
      </c>
      <c r="AB2490" s="228" t="str">
        <f t="shared" si="302"/>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03">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01"/>
        <v>0</v>
      </c>
      <c r="AB2491" s="228" t="str">
        <f t="shared" ref="AB2491" si="304">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01"/>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05">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06">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06"/>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06"/>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06"/>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06"/>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06"/>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06"/>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06"/>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06"/>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06"/>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5" t="str">
        <f>IF(LEN(A2504)=0,"",INDEX('Smelter Look-up'!$A:$A,MATCH($A2504,'Smelter Look-up'!$E:$E,0)))</f>
        <v/>
      </c>
      <c r="C2504" s="186" t="str">
        <f>IF(LEN(A2504)=0,"",INDEX('Smelter Look-up'!$C:$C,MATCH($A2504,'Smelter Look-up'!$E:$E,0)))</f>
        <v/>
      </c>
      <c r="D2504" s="288"/>
      <c r="E2504" s="285" t="str">
        <f ca="1">IF(ISERROR($V2504),"",OFFSET('Smelter Look-up'!$D$4,$V2504-4,0)&amp;"")</f>
        <v/>
      </c>
      <c r="F2504" s="285" t="str">
        <f ca="1">IF(ISERROR($V2504),"",OFFSET('Smelter Look-up'!$E$4,$V2504-4,0))</f>
        <v/>
      </c>
      <c r="G2504" s="285" t="str">
        <f ca="1">IF(C2504=$X$4,IF(ISERROR($V2504),"Enter smelter details","RMI"),IF(ISERROR($V2504),"",OFFSET('Smelter Look-up'!$F$4,$V2504-4,0)))</f>
        <v/>
      </c>
      <c r="H2504" s="289" t="str">
        <f ca="1">IF(ISERROR($V2504),"",OFFSET('Smelter Look-up'!$G$4,$V2504-4,0))</f>
        <v/>
      </c>
      <c r="I2504" s="290" t="str">
        <f ca="1">IF(ISERROR($V2504),"",OFFSET('Smelter Look-up'!$H$4,$V2504-4,0))</f>
        <v/>
      </c>
      <c r="J2504" s="291" t="str">
        <f ca="1">IF(ISERROR($V2504),"",OFFSET('Smelter Look-up'!$I$4,$V2504-4,0))</f>
        <v/>
      </c>
      <c r="K2504" s="224"/>
      <c r="L2504" s="224"/>
      <c r="M2504" s="224"/>
      <c r="N2504" s="224"/>
      <c r="O2504" s="224"/>
      <c r="P2504" s="287"/>
      <c r="Q2504" s="284"/>
      <c r="R2504" s="286" t="str">
        <f ca="1">IF(ISERROR($V2504),"",OFFSET('Smelter Look-up'!$C$4,$V2504-4,0)&amp;"")</f>
        <v/>
      </c>
      <c r="S2504" s="283" t="str">
        <f t="shared" ca="1" si="306"/>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13A3E1D-B7D8-479C-A0A4-D344E7318479}"/>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89" t="str">
        <f ca="1">OFFSET(L!$C$1,MATCH("Checker"&amp;ADDRESS(ROW(),COLUMN(),4),L!$A:$A,0)-1,SL,,)</f>
        <v>To ensure all required fields have been populated before submitting to your customers review form for any line items highlighted in red</v>
      </c>
      <c r="B1" s="389"/>
      <c r="C1" s="389"/>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Ciena Corporation</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t="str">
        <f>Declaration!D10</f>
        <v>Company Wide</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Philippe Lamothe</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plamothe@ciena.com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2" t="str">
        <f>Declaration!D17</f>
        <v>(514)228-2791</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Mark Hillesheim</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mhillesh@ciena.com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45047</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Tantalum  (*)</v>
      </c>
      <c r="B39" s="267" t="str">
        <f>IF(AND($B$14="Yes",$B$19="Yes"),Declaration!D56,0)</f>
        <v>Greater than 75%</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7" t="str">
        <f>IF(AND($B$15="Yes",$B$20="Yes"),Declaration!D57,0)</f>
        <v>Greater than 75%</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7" t="str">
        <f>IF(AND($B$16="Yes",$B$21="Yes"),Declaration!D58,0)</f>
        <v>Greater than 75%</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7" t="str">
        <f>IF(AND($B$17="Yes",$B$22="Yes"),Declaration!D59,0)</f>
        <v>Greater than 75%</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http://www.ciena.com/about/corporate-social-responsibility/supply-chain/</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6" customWidth="1"/>
    <col min="2" max="2" width="39.84375" style="279" customWidth="1"/>
    <col min="3" max="3" width="39.84375" style="276" customWidth="1"/>
    <col min="4" max="4" width="58.84375" style="276" customWidth="1"/>
    <col min="5" max="5" width="1.61328125" style="276" customWidth="1"/>
    <col min="6" max="6" width="9" style="276" customWidth="1"/>
    <col min="7" max="16384" width="8.84375" style="277"/>
  </cols>
  <sheetData>
    <row r="1" spans="1:6" s="21" customFormat="1" ht="35.15" customHeight="1" thickTop="1">
      <c r="A1" s="391" t="str">
        <f ca="1">OFFSET(L!$C$1,MATCH("Product List"&amp;ADDRESS(ROW(),COLUMN(),4),L!$A:$A,0)-1,SL,,)</f>
        <v>Completion required only if reporting level "Product (or List of Products)" selected on the 'Declaration' worksheet.</v>
      </c>
      <c r="B1" s="392"/>
      <c r="C1" s="392"/>
      <c r="D1" s="392"/>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0" t="s">
        <v>894</v>
      </c>
      <c r="C4" s="390"/>
      <c r="D4" s="390"/>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3"/>
      <c r="C6" s="98"/>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4" customHeight="1" thickBot="1">
      <c r="A2006" s="130"/>
      <c r="B2006" s="393" t="str">
        <f ca="1">OFFSET(L!$C$1,MATCH("General"&amp;"Cpy",L!$A:$A,0)-1,SL,,)</f>
        <v>© 2023 Responsible Minerals Initiative. All rights reserved.</v>
      </c>
      <c r="C2006" s="393"/>
      <c r="D2006" s="393"/>
      <c r="E2006" s="278"/>
    </row>
    <row r="2007" spans="1:5" ht="14" thickTop="1">
      <c r="D2007" s="280"/>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4"/>
      <c r="C1" s="394"/>
      <c r="D1" s="394"/>
      <c r="E1" s="394"/>
      <c r="F1" s="394"/>
      <c r="G1" s="394"/>
    </row>
    <row r="2" spans="1:11">
      <c r="A2" s="395"/>
      <c r="B2" s="395"/>
      <c r="C2" s="395"/>
      <c r="D2" s="395"/>
      <c r="E2" s="395"/>
      <c r="F2" s="395"/>
      <c r="G2" s="395"/>
      <c r="H2" s="395"/>
      <c r="I2" s="395"/>
    </row>
    <row r="3" spans="1:11">
      <c r="A3" s="395"/>
      <c r="B3" s="395"/>
      <c r="C3" s="395"/>
      <c r="D3" s="395"/>
      <c r="E3" s="395"/>
      <c r="F3" s="395"/>
      <c r="G3" s="395"/>
      <c r="H3" s="395"/>
      <c r="I3" s="395"/>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2" t="s">
        <v>2272</v>
      </c>
      <c r="I618" s="282"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2" t="s">
        <v>1842</v>
      </c>
      <c r="I621" s="282"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2" t="s">
        <v>13882</v>
      </c>
      <c r="I622" s="282"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2" t="s">
        <v>1839</v>
      </c>
      <c r="I623" s="282"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2" t="s">
        <v>15152</v>
      </c>
      <c r="I624" s="282"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2" t="s">
        <v>15152</v>
      </c>
      <c r="I625" s="282"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2" t="s">
        <v>2274</v>
      </c>
      <c r="I626" s="282"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2" t="s">
        <v>1750</v>
      </c>
      <c r="I627" s="282"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2" t="s">
        <v>15563</v>
      </c>
      <c r="I628" s="282"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2" t="s">
        <v>2538</v>
      </c>
      <c r="I629" s="282"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2" t="s">
        <v>1829</v>
      </c>
      <c r="I630" s="282"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2" t="s">
        <v>1829</v>
      </c>
      <c r="I631" s="282"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51">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3"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5" t="s">
        <v>14213</v>
      </c>
      <c r="G31" s="268"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5" t="s">
        <v>14214</v>
      </c>
      <c r="G32" s="268"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5" t="s">
        <v>14215</v>
      </c>
      <c r="G33" s="268"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5" t="s">
        <v>14217</v>
      </c>
      <c r="G35" s="269"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3"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3"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3"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3"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3"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3"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3"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0"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0"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3"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3"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3"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3"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2" t="s">
        <v>14983</v>
      </c>
      <c r="F174" s="263" t="s">
        <v>15026</v>
      </c>
      <c r="G174" s="262" t="s">
        <v>14984</v>
      </c>
      <c r="H174" s="262" t="s">
        <v>14985</v>
      </c>
      <c r="I174" s="262" t="s">
        <v>14986</v>
      </c>
      <c r="J174" s="262" t="s">
        <v>14987</v>
      </c>
      <c r="K174" s="262" t="s">
        <v>14988</v>
      </c>
      <c r="L174" s="262" t="s">
        <v>14989</v>
      </c>
      <c r="M174" s="262"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4"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4"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4"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4"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3"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3"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3"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3"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3"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3"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3"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3"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3"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3"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1"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1"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1"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1"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1"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1"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schemas.microsoft.com/office/infopath/2007/PartnerControls"/>
    <ds:schemaRef ds:uri="http://purl.org/dc/dcmitype/"/>
    <ds:schemaRef ds:uri="http://schemas.openxmlformats.org/package/2006/metadata/core-properties"/>
    <ds:schemaRef ds:uri="http://www.w3.org/XML/1998/namespace"/>
    <ds:schemaRef ds:uri="http://schemas.microsoft.com/office/2006/metadata/properties"/>
    <ds:schemaRef ds:uri="http://schemas.microsoft.com/office/2006/documentManagement/types"/>
    <ds:schemaRef ds:uri="http://purl.org/dc/elements/1.1/"/>
    <ds:schemaRef ds:uri="a54701f6-876b-4337-a24e-543e1bd311e6"/>
    <ds:schemaRef ds:uri="6e8a5f3d-031c-4996-804e-0e28298fe1e2"/>
    <ds:schemaRef ds:uri="http://purl.org/dc/te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Lowe, Sophia</cp:lastModifiedBy>
  <cp:lastPrinted>2023-11-29T21:01:37Z</cp:lastPrinted>
  <dcterms:created xsi:type="dcterms:W3CDTF">2010-06-21T21:00:23Z</dcterms:created>
  <dcterms:modified xsi:type="dcterms:W3CDTF">2023-11-29T21:02:37Z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